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20730" windowHeight="11760" tabRatio="677" activeTab="3"/>
  </bookViews>
  <sheets>
    <sheet name="Muži kat" sheetId="5" r:id="rId1"/>
    <sheet name="Muži abs" sheetId="10" r:id="rId2"/>
    <sheet name="Ženy kat" sheetId="11" r:id="rId3"/>
    <sheet name="Ženy abs" sheetId="14" r:id="rId4"/>
  </sheets>
  <calcPr calcId="125725"/>
</workbook>
</file>

<file path=xl/calcChain.xml><?xml version="1.0" encoding="utf-8"?>
<calcChain xmlns="http://schemas.openxmlformats.org/spreadsheetml/2006/main">
  <c r="B28" i="10"/>
  <c r="D28"/>
  <c r="E28"/>
  <c r="F28"/>
  <c r="C28"/>
  <c r="H13" i="5"/>
  <c r="K50" l="1"/>
  <c r="J50"/>
  <c r="J46"/>
  <c r="K41"/>
  <c r="J41"/>
  <c r="K32"/>
  <c r="J32"/>
  <c r="K15"/>
  <c r="J15"/>
  <c r="J2"/>
  <c r="K2"/>
  <c r="K24" i="11"/>
  <c r="J24"/>
  <c r="K11"/>
  <c r="J11"/>
  <c r="J2"/>
  <c r="K2"/>
  <c r="J13" i="5" l="1"/>
  <c r="J7" i="11"/>
  <c r="J15"/>
  <c r="J4"/>
  <c r="J18"/>
  <c r="J3"/>
  <c r="J6"/>
  <c r="J22"/>
  <c r="J14"/>
  <c r="J9"/>
  <c r="J5"/>
  <c r="J21"/>
  <c r="J17"/>
  <c r="J13"/>
  <c r="J8"/>
  <c r="J20"/>
  <c r="J16"/>
  <c r="J12"/>
  <c r="J19"/>
  <c r="J7" i="5"/>
  <c r="J12"/>
  <c r="J6"/>
  <c r="J10"/>
  <c r="J5"/>
  <c r="J9"/>
  <c r="J8"/>
  <c r="J4"/>
  <c r="J3"/>
  <c r="J11"/>
  <c r="B8" i="14"/>
  <c r="C8"/>
  <c r="D8"/>
  <c r="E8"/>
  <c r="F8"/>
  <c r="G8"/>
  <c r="B10"/>
  <c r="C10"/>
  <c r="D10"/>
  <c r="E10"/>
  <c r="F10"/>
  <c r="G10"/>
  <c r="B11"/>
  <c r="C11"/>
  <c r="D11"/>
  <c r="E11"/>
  <c r="F11"/>
  <c r="G11"/>
  <c r="B12"/>
  <c r="C12"/>
  <c r="D12"/>
  <c r="E12"/>
  <c r="F12"/>
  <c r="G12"/>
  <c r="B13"/>
  <c r="C13"/>
  <c r="D13"/>
  <c r="E13"/>
  <c r="F13"/>
  <c r="G13"/>
  <c r="B14"/>
  <c r="C14"/>
  <c r="D14"/>
  <c r="E14"/>
  <c r="F14"/>
  <c r="G14"/>
  <c r="B16"/>
  <c r="C16"/>
  <c r="D16"/>
  <c r="E16"/>
  <c r="F16"/>
  <c r="G16"/>
  <c r="H16" s="1"/>
  <c r="B17"/>
  <c r="C17"/>
  <c r="D17"/>
  <c r="E17"/>
  <c r="F17"/>
  <c r="G17"/>
  <c r="H17" s="1"/>
  <c r="B18"/>
  <c r="C18"/>
  <c r="D18"/>
  <c r="E18"/>
  <c r="F18"/>
  <c r="G18"/>
  <c r="B20"/>
  <c r="C20"/>
  <c r="D20"/>
  <c r="E20"/>
  <c r="F20"/>
  <c r="G20"/>
  <c r="C3"/>
  <c r="D3"/>
  <c r="E3"/>
  <c r="F3"/>
  <c r="G3"/>
  <c r="B3"/>
  <c r="B5"/>
  <c r="C5"/>
  <c r="D5"/>
  <c r="E5"/>
  <c r="F5"/>
  <c r="G5"/>
  <c r="B6"/>
  <c r="C6"/>
  <c r="D6"/>
  <c r="E6"/>
  <c r="F6"/>
  <c r="G6"/>
  <c r="B7"/>
  <c r="C7"/>
  <c r="D7"/>
  <c r="E7"/>
  <c r="F7"/>
  <c r="G7"/>
  <c r="B9"/>
  <c r="C9"/>
  <c r="D9"/>
  <c r="E9"/>
  <c r="F9"/>
  <c r="G9"/>
  <c r="B15"/>
  <c r="C15"/>
  <c r="D15"/>
  <c r="E15"/>
  <c r="F15"/>
  <c r="G15"/>
  <c r="H15" s="1"/>
  <c r="B19"/>
  <c r="C19"/>
  <c r="D19"/>
  <c r="E19"/>
  <c r="F19"/>
  <c r="G19"/>
  <c r="C4"/>
  <c r="D4"/>
  <c r="E4"/>
  <c r="F4"/>
  <c r="G4"/>
  <c r="B4"/>
  <c r="B32" i="10"/>
  <c r="C32"/>
  <c r="D32"/>
  <c r="E32"/>
  <c r="F32"/>
  <c r="G32"/>
  <c r="B37"/>
  <c r="C37"/>
  <c r="D37"/>
  <c r="E37"/>
  <c r="F37"/>
  <c r="G37"/>
  <c r="C30"/>
  <c r="D30"/>
  <c r="E30"/>
  <c r="F30"/>
  <c r="G30"/>
  <c r="B30"/>
  <c r="B24"/>
  <c r="C24"/>
  <c r="D24"/>
  <c r="E24"/>
  <c r="F24"/>
  <c r="G24"/>
  <c r="B27"/>
  <c r="C27"/>
  <c r="D27"/>
  <c r="E27"/>
  <c r="F27"/>
  <c r="G27"/>
  <c r="B29"/>
  <c r="C29"/>
  <c r="D29"/>
  <c r="E29"/>
  <c r="F29"/>
  <c r="G29"/>
  <c r="B31"/>
  <c r="C31"/>
  <c r="D31"/>
  <c r="E31"/>
  <c r="F31"/>
  <c r="G31"/>
  <c r="B35"/>
  <c r="C35"/>
  <c r="D35"/>
  <c r="E35"/>
  <c r="F35"/>
  <c r="G35"/>
  <c r="B38"/>
  <c r="C38"/>
  <c r="D38"/>
  <c r="E38"/>
  <c r="F38"/>
  <c r="G38"/>
  <c r="C16"/>
  <c r="D16"/>
  <c r="E16"/>
  <c r="F16"/>
  <c r="G16"/>
  <c r="B16"/>
  <c r="B8"/>
  <c r="C8"/>
  <c r="D8"/>
  <c r="E8"/>
  <c r="F8"/>
  <c r="G8"/>
  <c r="B9"/>
  <c r="C9"/>
  <c r="D9"/>
  <c r="E9"/>
  <c r="F9"/>
  <c r="G9"/>
  <c r="B11"/>
  <c r="C11"/>
  <c r="D11"/>
  <c r="E11"/>
  <c r="F11"/>
  <c r="G11"/>
  <c r="B17"/>
  <c r="C17"/>
  <c r="D17"/>
  <c r="E17"/>
  <c r="F17"/>
  <c r="G17"/>
  <c r="B18"/>
  <c r="C18"/>
  <c r="D18"/>
  <c r="E18"/>
  <c r="F18"/>
  <c r="G18"/>
  <c r="B19"/>
  <c r="C19"/>
  <c r="D19"/>
  <c r="E19"/>
  <c r="F19"/>
  <c r="G19"/>
  <c r="B20"/>
  <c r="C20"/>
  <c r="D20"/>
  <c r="E20"/>
  <c r="F20"/>
  <c r="G20"/>
  <c r="B22"/>
  <c r="C22"/>
  <c r="D22"/>
  <c r="E22"/>
  <c r="F22"/>
  <c r="G22"/>
  <c r="B23"/>
  <c r="C23"/>
  <c r="D23"/>
  <c r="E23"/>
  <c r="F23"/>
  <c r="G23"/>
  <c r="B25"/>
  <c r="C25"/>
  <c r="D25"/>
  <c r="E25"/>
  <c r="F25"/>
  <c r="G25"/>
  <c r="B26"/>
  <c r="C26"/>
  <c r="D26"/>
  <c r="E26"/>
  <c r="F26"/>
  <c r="G26"/>
  <c r="B33"/>
  <c r="C33"/>
  <c r="D33"/>
  <c r="E33"/>
  <c r="F33"/>
  <c r="G33"/>
  <c r="B34"/>
  <c r="C34"/>
  <c r="D34"/>
  <c r="E34"/>
  <c r="F34"/>
  <c r="G34"/>
  <c r="B36"/>
  <c r="C36"/>
  <c r="D36"/>
  <c r="E36"/>
  <c r="F36"/>
  <c r="G36"/>
  <c r="G5"/>
  <c r="C5"/>
  <c r="D5"/>
  <c r="E5"/>
  <c r="F5"/>
  <c r="B5"/>
  <c r="B4"/>
  <c r="C4"/>
  <c r="D4"/>
  <c r="E4"/>
  <c r="F4"/>
  <c r="G4"/>
  <c r="B6"/>
  <c r="C6"/>
  <c r="D6"/>
  <c r="E6"/>
  <c r="F6"/>
  <c r="G6"/>
  <c r="B7"/>
  <c r="C7"/>
  <c r="D7"/>
  <c r="E7"/>
  <c r="F7"/>
  <c r="G7"/>
  <c r="B10"/>
  <c r="C10"/>
  <c r="D10"/>
  <c r="E10"/>
  <c r="F10"/>
  <c r="G10"/>
  <c r="B12"/>
  <c r="C12"/>
  <c r="D12"/>
  <c r="E12"/>
  <c r="F12"/>
  <c r="G12"/>
  <c r="B13"/>
  <c r="C13"/>
  <c r="D13"/>
  <c r="E13"/>
  <c r="F13"/>
  <c r="G13"/>
  <c r="H13" s="1"/>
  <c r="B14"/>
  <c r="C14"/>
  <c r="D14"/>
  <c r="E14"/>
  <c r="F14"/>
  <c r="G14"/>
  <c r="H14" s="1"/>
  <c r="B15"/>
  <c r="C15"/>
  <c r="D15"/>
  <c r="E15"/>
  <c r="F15"/>
  <c r="G15"/>
  <c r="H15" s="1"/>
  <c r="B21"/>
  <c r="C21"/>
  <c r="D21"/>
  <c r="E21"/>
  <c r="F21"/>
  <c r="G21"/>
  <c r="G3"/>
  <c r="F3"/>
  <c r="E3"/>
  <c r="D3"/>
  <c r="C3"/>
  <c r="B3"/>
  <c r="H17" l="1"/>
  <c r="H14" i="14"/>
  <c r="H13"/>
  <c r="H12"/>
  <c r="H11"/>
  <c r="H10"/>
  <c r="H16" i="10"/>
  <c r="J51" i="5"/>
  <c r="H4" i="14"/>
  <c r="H5"/>
  <c r="H6"/>
  <c r="H7"/>
  <c r="H8"/>
  <c r="H9"/>
  <c r="H13" i="11"/>
  <c r="H14"/>
  <c r="H15"/>
  <c r="H16"/>
  <c r="H17"/>
  <c r="H18"/>
  <c r="H19"/>
  <c r="H20"/>
  <c r="H21"/>
  <c r="H22"/>
  <c r="H4"/>
  <c r="H5"/>
  <c r="H6"/>
  <c r="H7"/>
  <c r="H8"/>
  <c r="H9"/>
  <c r="H48" i="5"/>
  <c r="H43"/>
  <c r="H44"/>
  <c r="H34"/>
  <c r="H35"/>
  <c r="H36"/>
  <c r="H37"/>
  <c r="H38"/>
  <c r="H39"/>
  <c r="H17"/>
  <c r="H18"/>
  <c r="H19"/>
  <c r="H20"/>
  <c r="H21"/>
  <c r="H22"/>
  <c r="H23"/>
  <c r="H24"/>
  <c r="H25"/>
  <c r="H26"/>
  <c r="H27"/>
  <c r="H28"/>
  <c r="H29"/>
  <c r="H30"/>
  <c r="H4"/>
  <c r="H5"/>
  <c r="H6"/>
  <c r="H7"/>
  <c r="H8"/>
  <c r="H9"/>
  <c r="H10"/>
  <c r="H11"/>
  <c r="H12"/>
  <c r="J19" l="1"/>
  <c r="J23"/>
  <c r="J26"/>
  <c r="J24"/>
  <c r="J21"/>
  <c r="J18"/>
  <c r="J30"/>
  <c r="J17"/>
  <c r="J37"/>
  <c r="J29"/>
  <c r="J25"/>
  <c r="J16"/>
  <c r="J20"/>
  <c r="J28"/>
  <c r="J22"/>
  <c r="J27"/>
  <c r="H51"/>
  <c r="H47"/>
  <c r="H42"/>
  <c r="H33"/>
  <c r="H16"/>
  <c r="H12" i="11"/>
  <c r="H4" i="10"/>
  <c r="H5"/>
  <c r="H6"/>
  <c r="H7"/>
  <c r="H8"/>
  <c r="H9"/>
  <c r="H10"/>
  <c r="H11"/>
  <c r="H12"/>
  <c r="H3"/>
  <c r="H3" i="14"/>
  <c r="J33" i="5" l="1"/>
  <c r="J39"/>
  <c r="J36"/>
  <c r="J34"/>
  <c r="J35"/>
  <c r="J38"/>
  <c r="H3" i="11"/>
  <c r="H3" i="5"/>
  <c r="J44" l="1"/>
  <c r="J42"/>
  <c r="J43"/>
  <c r="J48"/>
  <c r="J47"/>
</calcChain>
</file>

<file path=xl/sharedStrings.xml><?xml version="1.0" encoding="utf-8"?>
<sst xmlns="http://schemas.openxmlformats.org/spreadsheetml/2006/main" count="230" uniqueCount="158">
  <si>
    <t>JMÉNO</t>
  </si>
  <si>
    <t>ODDÍL</t>
  </si>
  <si>
    <t>Čas</t>
  </si>
  <si>
    <t>Rok narození</t>
  </si>
  <si>
    <t>Body</t>
  </si>
  <si>
    <t>Dorostenci</t>
  </si>
  <si>
    <t>Dorostenky</t>
  </si>
  <si>
    <t>Muži</t>
  </si>
  <si>
    <t>Muži 40</t>
  </si>
  <si>
    <t>Muži 50</t>
  </si>
  <si>
    <t>Muži 60</t>
  </si>
  <si>
    <t>Muži 70</t>
  </si>
  <si>
    <t>Muži abs</t>
  </si>
  <si>
    <t>Ženy</t>
  </si>
  <si>
    <t>Ženy 35</t>
  </si>
  <si>
    <t>Ženy abs</t>
  </si>
  <si>
    <t>St. číslo</t>
  </si>
  <si>
    <t>Kontrola ročníků</t>
  </si>
  <si>
    <t>Zadat aktuální rok</t>
  </si>
  <si>
    <t>1980 - 2001</t>
  </si>
  <si>
    <t>1970 - 1979</t>
  </si>
  <si>
    <t>1960- 1969</t>
  </si>
  <si>
    <t>1950 - 1959</t>
  </si>
  <si>
    <t>x-1949</t>
  </si>
  <si>
    <t>2002 - 2003</t>
  </si>
  <si>
    <t>1985 - 2001</t>
  </si>
  <si>
    <t>x - 1984</t>
  </si>
  <si>
    <t>10 km</t>
  </si>
  <si>
    <t>TJ Spartak Třebíč</t>
  </si>
  <si>
    <t>Lucie</t>
  </si>
  <si>
    <t>Radka</t>
  </si>
  <si>
    <t>Jan</t>
  </si>
  <si>
    <t>Zuzana</t>
  </si>
  <si>
    <t>6,7 km</t>
  </si>
  <si>
    <t>3,3 km</t>
  </si>
  <si>
    <t>Třebíč</t>
  </si>
  <si>
    <t>Michal</t>
  </si>
  <si>
    <t>Aleš</t>
  </si>
  <si>
    <t>Voda</t>
  </si>
  <si>
    <t>Karel</t>
  </si>
  <si>
    <t>Vostál</t>
  </si>
  <si>
    <t>Petr</t>
  </si>
  <si>
    <t>Pavel</t>
  </si>
  <si>
    <t>Martin</t>
  </si>
  <si>
    <t>Studený</t>
  </si>
  <si>
    <t>Dodos Kings</t>
  </si>
  <si>
    <t>Mityska</t>
  </si>
  <si>
    <t>Stanislav</t>
  </si>
  <si>
    <t>Janík</t>
  </si>
  <si>
    <t>Atletic Třebíč</t>
  </si>
  <si>
    <t>Halbrštat</t>
  </si>
  <si>
    <t>Znojmo</t>
  </si>
  <si>
    <t>Koreš</t>
  </si>
  <si>
    <t>Arnošt</t>
  </si>
  <si>
    <t>Peitz</t>
  </si>
  <si>
    <t>Slávka</t>
  </si>
  <si>
    <t>Jílové u Prahy</t>
  </si>
  <si>
    <t>Krkonošský Survivor</t>
  </si>
  <si>
    <t>Novotná</t>
  </si>
  <si>
    <t>Veverské Knínice</t>
  </si>
  <si>
    <t>Petráš</t>
  </si>
  <si>
    <t>Miroslav</t>
  </si>
  <si>
    <t>Luka Nad Jihlavou</t>
  </si>
  <si>
    <t>Jiří</t>
  </si>
  <si>
    <t>Březnová</t>
  </si>
  <si>
    <t>Ivana</t>
  </si>
  <si>
    <t>Zelený</t>
  </si>
  <si>
    <t>Koukal</t>
  </si>
  <si>
    <t>SDH Přibyslavice</t>
  </si>
  <si>
    <t>Klusáček</t>
  </si>
  <si>
    <t>Rokytnice n/R</t>
  </si>
  <si>
    <t>Caha</t>
  </si>
  <si>
    <t>Zbyněk</t>
  </si>
  <si>
    <t>Němec</t>
  </si>
  <si>
    <t>Bedřich</t>
  </si>
  <si>
    <t>Hornice</t>
  </si>
  <si>
    <t>Černý</t>
  </si>
  <si>
    <t>Jaroslav</t>
  </si>
  <si>
    <t>KD Mor. Budějovice</t>
  </si>
  <si>
    <t>Kuba</t>
  </si>
  <si>
    <t>Lubomír</t>
  </si>
  <si>
    <t>Hrušovany n/J</t>
  </si>
  <si>
    <t>Zelená</t>
  </si>
  <si>
    <t>Irena</t>
  </si>
  <si>
    <t>Tajbr</t>
  </si>
  <si>
    <t>Vacek</t>
  </si>
  <si>
    <t>Vladimír</t>
  </si>
  <si>
    <t>Poušov</t>
  </si>
  <si>
    <t>Krčálová</t>
  </si>
  <si>
    <t>Blanka</t>
  </si>
  <si>
    <t>Kralice</t>
  </si>
  <si>
    <t>Bulínová</t>
  </si>
  <si>
    <t>Jitka</t>
  </si>
  <si>
    <t>Turtles Znojmo</t>
  </si>
  <si>
    <t>Růžičková</t>
  </si>
  <si>
    <t>Sokol Plaveč</t>
  </si>
  <si>
    <t>Bulín</t>
  </si>
  <si>
    <t>Jindřich</t>
  </si>
  <si>
    <t>Hanáček</t>
  </si>
  <si>
    <t>Vlčan</t>
  </si>
  <si>
    <t>Luboš</t>
  </si>
  <si>
    <t>Ryšavý</t>
  </si>
  <si>
    <t>Zdeněk</t>
  </si>
  <si>
    <t>Bahání Okříšky</t>
  </si>
  <si>
    <t>Liška</t>
  </si>
  <si>
    <t>Popůvky</t>
  </si>
  <si>
    <t>Havlíková</t>
  </si>
  <si>
    <t>Ifka</t>
  </si>
  <si>
    <t>Khyr</t>
  </si>
  <si>
    <t>Rostislav</t>
  </si>
  <si>
    <t>Čabala</t>
  </si>
  <si>
    <t>Vojtěch</t>
  </si>
  <si>
    <t>Rabbits Znojmo</t>
  </si>
  <si>
    <t>Šrámek</t>
  </si>
  <si>
    <t>Ondřej</t>
  </si>
  <si>
    <t>Hrubý</t>
  </si>
  <si>
    <t>Josef</t>
  </si>
  <si>
    <t>Spáčil</t>
  </si>
  <si>
    <t>TJ Znojmo</t>
  </si>
  <si>
    <t>Kuchařová</t>
  </si>
  <si>
    <t>Simona</t>
  </si>
  <si>
    <t>Trojan</t>
  </si>
  <si>
    <t>Adan</t>
  </si>
  <si>
    <t>Sokol Stařeč</t>
  </si>
  <si>
    <t>Konečný</t>
  </si>
  <si>
    <t>Lesslová</t>
  </si>
  <si>
    <t>Denisa</t>
  </si>
  <si>
    <t>Soukup</t>
  </si>
  <si>
    <t>Milan</t>
  </si>
  <si>
    <t>Mahr</t>
  </si>
  <si>
    <t>David</t>
  </si>
  <si>
    <t>Belán</t>
  </si>
  <si>
    <t>Luděk</t>
  </si>
  <si>
    <t>Jindra</t>
  </si>
  <si>
    <t>Vítězslav</t>
  </si>
  <si>
    <t>Dačice</t>
  </si>
  <si>
    <t>Chodur</t>
  </si>
  <si>
    <t>Brno</t>
  </si>
  <si>
    <t>Vomelová</t>
  </si>
  <si>
    <t>Eva</t>
  </si>
  <si>
    <t>Kopce Třebíč</t>
  </si>
  <si>
    <t>Dobešová</t>
  </si>
  <si>
    <t>Ivona</t>
  </si>
  <si>
    <t>Výčapy</t>
  </si>
  <si>
    <t>Hanáková</t>
  </si>
  <si>
    <t>Střítež nad Bečvou</t>
  </si>
  <si>
    <t>Dvořáková</t>
  </si>
  <si>
    <t>Šárka</t>
  </si>
  <si>
    <t>Dvořák</t>
  </si>
  <si>
    <t>Klacek ve Špicách</t>
  </si>
  <si>
    <t>Jičínský</t>
  </si>
  <si>
    <t>Orel Mor. Budějovice</t>
  </si>
  <si>
    <t>Jičínská</t>
  </si>
  <si>
    <t>Lenka</t>
  </si>
  <si>
    <t>Vrbová-Komárková</t>
  </si>
  <si>
    <t>Jana</t>
  </si>
  <si>
    <t>Sokol Studenec</t>
  </si>
  <si>
    <t>Vrba</t>
  </si>
</sst>
</file>

<file path=xl/styles.xml><?xml version="1.0" encoding="utf-8"?>
<styleSheet xmlns="http://schemas.openxmlformats.org/spreadsheetml/2006/main">
  <numFmts count="2">
    <numFmt numFmtId="164" formatCode="h:mm:ss;@"/>
    <numFmt numFmtId="165" formatCode="0.000"/>
  </numFmts>
  <fonts count="5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0" xfId="0" applyFont="1"/>
    <xf numFmtId="0" fontId="2" fillId="3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2" fillId="2" borderId="7" xfId="0" applyFont="1" applyFill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3" fillId="0" borderId="9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13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left"/>
    </xf>
    <xf numFmtId="165" fontId="2" fillId="0" borderId="20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2" fillId="0" borderId="11" xfId="0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18" xfId="0" applyFont="1" applyFill="1" applyBorder="1"/>
    <xf numFmtId="0" fontId="3" fillId="0" borderId="19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15" xfId="0" applyFont="1" applyFill="1" applyBorder="1"/>
    <xf numFmtId="0" fontId="3" fillId="0" borderId="16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3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0" borderId="3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33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3" fillId="0" borderId="30" xfId="0" applyFont="1" applyFill="1" applyBorder="1" applyAlignment="1">
      <alignment horizontal="center"/>
    </xf>
    <xf numFmtId="0" fontId="4" fillId="0" borderId="3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0" fontId="2" fillId="0" borderId="37" xfId="0" applyFont="1" applyBorder="1" applyAlignment="1">
      <alignment horizontal="left"/>
    </xf>
    <xf numFmtId="0" fontId="2" fillId="0" borderId="37" xfId="0" applyFont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3" fillId="5" borderId="12" xfId="0" applyFont="1" applyFill="1" applyBorder="1"/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5" fontId="2" fillId="5" borderId="14" xfId="0" applyNumberFormat="1" applyFont="1" applyFill="1" applyBorder="1" applyAlignment="1">
      <alignment horizontal="center"/>
    </xf>
    <xf numFmtId="0" fontId="1" fillId="5" borderId="15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"/>
  <sheetViews>
    <sheetView workbookViewId="0">
      <selection activeCell="I40" sqref="I40"/>
    </sheetView>
  </sheetViews>
  <sheetFormatPr defaultRowHeight="14.25"/>
  <cols>
    <col min="1" max="2" width="9.42578125" style="44" bestFit="1" customWidth="1"/>
    <col min="3" max="3" width="21.42578125" style="9" customWidth="1"/>
    <col min="4" max="4" width="15.85546875" style="9" customWidth="1"/>
    <col min="5" max="5" width="18.42578125" style="9" customWidth="1"/>
    <col min="6" max="6" width="9.42578125" style="9" bestFit="1" customWidth="1"/>
    <col min="7" max="7" width="14" style="45" customWidth="1"/>
    <col min="8" max="8" width="18.85546875" style="46" bestFit="1" customWidth="1"/>
    <col min="9" max="9" width="9.140625" style="9"/>
    <col min="10" max="10" width="9.140625" style="44"/>
    <col min="11" max="11" width="12.28515625" style="44" bestFit="1" customWidth="1"/>
    <col min="12" max="12" width="9.140625" style="44"/>
    <col min="13" max="16384" width="9.140625" style="9"/>
  </cols>
  <sheetData>
    <row r="1" spans="1:12" ht="49.5" customHeight="1" thickBot="1">
      <c r="A1" s="1"/>
      <c r="B1" s="14" t="s">
        <v>16</v>
      </c>
      <c r="C1" s="3" t="s">
        <v>0</v>
      </c>
      <c r="D1" s="4"/>
      <c r="E1" s="5" t="s">
        <v>1</v>
      </c>
      <c r="F1" s="6" t="s">
        <v>3</v>
      </c>
      <c r="G1" s="7" t="s">
        <v>2</v>
      </c>
      <c r="H1" s="8" t="s">
        <v>4</v>
      </c>
      <c r="J1" s="75" t="s">
        <v>17</v>
      </c>
      <c r="L1" s="85">
        <v>2019</v>
      </c>
    </row>
    <row r="2" spans="1:12" ht="15.75" thickBot="1">
      <c r="A2" s="88" t="s">
        <v>27</v>
      </c>
      <c r="B2" s="10"/>
      <c r="C2" s="11" t="s">
        <v>7</v>
      </c>
      <c r="D2" s="12" t="s">
        <v>19</v>
      </c>
      <c r="E2" s="13"/>
      <c r="F2" s="14"/>
      <c r="G2" s="7"/>
      <c r="H2" s="8"/>
      <c r="J2" s="44">
        <f>L1-39</f>
        <v>1980</v>
      </c>
      <c r="K2" s="87">
        <f>L1-18</f>
        <v>2001</v>
      </c>
      <c r="L2" s="86" t="s">
        <v>18</v>
      </c>
    </row>
    <row r="3" spans="1:12" ht="15">
      <c r="A3" s="15">
        <v>1</v>
      </c>
      <c r="B3" s="16">
        <v>39</v>
      </c>
      <c r="C3" s="17" t="s">
        <v>110</v>
      </c>
      <c r="D3" s="18" t="s">
        <v>111</v>
      </c>
      <c r="E3" s="19" t="s">
        <v>112</v>
      </c>
      <c r="F3" s="20">
        <v>1993</v>
      </c>
      <c r="G3" s="21">
        <v>2.5439814814814814E-2</v>
      </c>
      <c r="H3" s="22">
        <f t="shared" ref="H3:H12" si="0">(200-(G3*100/$G$3))*0.1</f>
        <v>10</v>
      </c>
      <c r="J3" s="44" t="str">
        <f>IF(AND(F3&gt;$J$2-1,F3&lt;$K$2+1),"OK","Chyba")</f>
        <v>OK</v>
      </c>
    </row>
    <row r="4" spans="1:12" ht="15">
      <c r="A4" s="23">
        <v>2</v>
      </c>
      <c r="B4" s="24">
        <v>49</v>
      </c>
      <c r="C4" s="25" t="s">
        <v>129</v>
      </c>
      <c r="D4" s="26" t="s">
        <v>130</v>
      </c>
      <c r="E4" s="27" t="s">
        <v>118</v>
      </c>
      <c r="F4" s="28">
        <v>1983</v>
      </c>
      <c r="G4" s="29">
        <v>2.6180555555555558E-2</v>
      </c>
      <c r="H4" s="30">
        <f t="shared" si="0"/>
        <v>9.7088262056414916</v>
      </c>
      <c r="J4" s="44" t="str">
        <f t="shared" ref="J4:J13" si="1">IF(AND(F4&gt;$J$2-1,F4&lt;$K$2+1),"OK","Chyba")</f>
        <v>OK</v>
      </c>
    </row>
    <row r="5" spans="1:12" ht="15">
      <c r="A5" s="23">
        <v>3</v>
      </c>
      <c r="B5" s="24">
        <v>61</v>
      </c>
      <c r="C5" s="25" t="s">
        <v>157</v>
      </c>
      <c r="D5" s="26" t="s">
        <v>114</v>
      </c>
      <c r="E5" s="27" t="s">
        <v>156</v>
      </c>
      <c r="F5" s="28">
        <v>1984</v>
      </c>
      <c r="G5" s="29">
        <v>2.6493055555555558E-2</v>
      </c>
      <c r="H5" s="30">
        <f t="shared" si="0"/>
        <v>9.5859872611464958</v>
      </c>
      <c r="J5" s="44" t="str">
        <f t="shared" si="1"/>
        <v>OK</v>
      </c>
    </row>
    <row r="6" spans="1:12" ht="15">
      <c r="A6" s="23">
        <v>4</v>
      </c>
      <c r="B6" s="24">
        <v>35</v>
      </c>
      <c r="C6" s="25" t="s">
        <v>101</v>
      </c>
      <c r="D6" s="26" t="s">
        <v>102</v>
      </c>
      <c r="E6" s="27" t="s">
        <v>103</v>
      </c>
      <c r="F6" s="28">
        <v>1991</v>
      </c>
      <c r="G6" s="29">
        <v>2.7013888888888889E-2</v>
      </c>
      <c r="H6" s="30">
        <f t="shared" si="0"/>
        <v>9.3812556869881725</v>
      </c>
      <c r="J6" s="44" t="str">
        <f t="shared" si="1"/>
        <v>OK</v>
      </c>
    </row>
    <row r="7" spans="1:12" ht="15">
      <c r="A7" s="23">
        <v>5</v>
      </c>
      <c r="B7" s="24">
        <v>42</v>
      </c>
      <c r="C7" s="25" t="s">
        <v>117</v>
      </c>
      <c r="D7" s="26" t="s">
        <v>116</v>
      </c>
      <c r="E7" s="27" t="s">
        <v>118</v>
      </c>
      <c r="F7" s="28">
        <v>1995</v>
      </c>
      <c r="G7" s="29">
        <v>2.7997685185185184E-2</v>
      </c>
      <c r="H7" s="30">
        <f t="shared" si="0"/>
        <v>8.994540491355778</v>
      </c>
      <c r="J7" s="44" t="str">
        <f t="shared" si="1"/>
        <v>OK</v>
      </c>
    </row>
    <row r="8" spans="1:12" ht="15">
      <c r="A8" s="23">
        <v>6</v>
      </c>
      <c r="B8" s="24">
        <v>41</v>
      </c>
      <c r="C8" s="25" t="s">
        <v>115</v>
      </c>
      <c r="D8" s="26" t="s">
        <v>116</v>
      </c>
      <c r="E8" s="27" t="s">
        <v>118</v>
      </c>
      <c r="F8" s="28">
        <v>1992</v>
      </c>
      <c r="G8" s="29">
        <v>2.8645833333333332E-2</v>
      </c>
      <c r="H8" s="30">
        <f t="shared" si="0"/>
        <v>8.7397634212920856</v>
      </c>
      <c r="J8" s="44" t="str">
        <f t="shared" si="1"/>
        <v>OK</v>
      </c>
    </row>
    <row r="9" spans="1:12" ht="15">
      <c r="A9" s="23">
        <v>7</v>
      </c>
      <c r="B9" s="24">
        <v>25</v>
      </c>
      <c r="C9" s="25" t="s">
        <v>84</v>
      </c>
      <c r="D9" s="26" t="s">
        <v>37</v>
      </c>
      <c r="E9" s="27" t="s">
        <v>35</v>
      </c>
      <c r="F9" s="28">
        <v>1981</v>
      </c>
      <c r="G9" s="29">
        <v>2.8784722222222225E-2</v>
      </c>
      <c r="H9" s="30">
        <f t="shared" si="0"/>
        <v>8.6851683348498625</v>
      </c>
      <c r="J9" s="44" t="str">
        <f t="shared" si="1"/>
        <v>OK</v>
      </c>
    </row>
    <row r="10" spans="1:12" ht="15">
      <c r="A10" s="23">
        <v>8</v>
      </c>
      <c r="B10" s="24">
        <v>20</v>
      </c>
      <c r="C10" s="25" t="s">
        <v>71</v>
      </c>
      <c r="D10" s="26" t="s">
        <v>72</v>
      </c>
      <c r="E10" s="27" t="s">
        <v>49</v>
      </c>
      <c r="F10" s="28">
        <v>1984</v>
      </c>
      <c r="G10" s="29">
        <v>2.9074074074074075E-2</v>
      </c>
      <c r="H10" s="30">
        <f t="shared" si="0"/>
        <v>8.5714285714285712</v>
      </c>
      <c r="J10" s="44" t="str">
        <f t="shared" si="1"/>
        <v>OK</v>
      </c>
    </row>
    <row r="11" spans="1:12" ht="15">
      <c r="A11" s="23">
        <v>9</v>
      </c>
      <c r="B11" s="24">
        <v>40</v>
      </c>
      <c r="C11" s="31" t="s">
        <v>113</v>
      </c>
      <c r="D11" s="26" t="s">
        <v>114</v>
      </c>
      <c r="E11" s="27" t="s">
        <v>112</v>
      </c>
      <c r="F11" s="28">
        <v>1997</v>
      </c>
      <c r="G11" s="29">
        <v>2.9108796296296296E-2</v>
      </c>
      <c r="H11" s="30">
        <f t="shared" si="0"/>
        <v>8.5577797998180163</v>
      </c>
      <c r="J11" s="44" t="str">
        <f t="shared" si="1"/>
        <v>OK</v>
      </c>
    </row>
    <row r="12" spans="1:12" ht="15">
      <c r="A12" s="23">
        <v>10</v>
      </c>
      <c r="B12" s="24">
        <v>8</v>
      </c>
      <c r="C12" s="31" t="s">
        <v>48</v>
      </c>
      <c r="D12" s="26" t="s">
        <v>42</v>
      </c>
      <c r="E12" s="27" t="s">
        <v>49</v>
      </c>
      <c r="F12" s="28">
        <v>1984</v>
      </c>
      <c r="G12" s="29">
        <v>2.960648148148148E-2</v>
      </c>
      <c r="H12" s="30">
        <f t="shared" si="0"/>
        <v>8.3621474067333956</v>
      </c>
      <c r="J12" s="44" t="str">
        <f t="shared" si="1"/>
        <v>OK</v>
      </c>
    </row>
    <row r="13" spans="1:12" ht="15">
      <c r="A13" s="32">
        <v>11</v>
      </c>
      <c r="B13" s="24">
        <v>2</v>
      </c>
      <c r="C13" s="31" t="s">
        <v>38</v>
      </c>
      <c r="D13" s="47" t="s">
        <v>39</v>
      </c>
      <c r="E13" s="48" t="s">
        <v>35</v>
      </c>
      <c r="F13" s="49">
        <v>1981</v>
      </c>
      <c r="G13" s="29">
        <v>3.2476851851851847E-2</v>
      </c>
      <c r="H13" s="30">
        <f t="shared" ref="H13" si="2">(200-(G13*100/$G$3))*0.1</f>
        <v>7.2338489535941797</v>
      </c>
      <c r="J13" s="44" t="str">
        <f t="shared" si="1"/>
        <v>OK</v>
      </c>
    </row>
    <row r="14" spans="1:12" ht="15.75" thickBot="1">
      <c r="A14" s="33"/>
      <c r="B14" s="24"/>
      <c r="C14" s="34"/>
      <c r="D14" s="26"/>
      <c r="E14" s="27"/>
      <c r="F14" s="28"/>
      <c r="G14" s="29"/>
      <c r="H14" s="35"/>
    </row>
    <row r="15" spans="1:12" ht="15.75" thickBot="1">
      <c r="A15" s="89" t="s">
        <v>27</v>
      </c>
      <c r="B15" s="10"/>
      <c r="C15" s="36" t="s">
        <v>8</v>
      </c>
      <c r="D15" s="12" t="s">
        <v>20</v>
      </c>
      <c r="E15" s="13"/>
      <c r="F15" s="14"/>
      <c r="G15" s="7"/>
      <c r="H15" s="8"/>
      <c r="J15" s="44">
        <f>L1-49</f>
        <v>1970</v>
      </c>
      <c r="K15" s="44">
        <f>L1-40</f>
        <v>1979</v>
      </c>
    </row>
    <row r="16" spans="1:12" ht="15">
      <c r="A16" s="15">
        <v>1</v>
      </c>
      <c r="B16" s="16">
        <v>33</v>
      </c>
      <c r="C16" s="17" t="s">
        <v>98</v>
      </c>
      <c r="D16" s="18" t="s">
        <v>43</v>
      </c>
      <c r="E16" s="19" t="s">
        <v>28</v>
      </c>
      <c r="F16" s="20">
        <v>1977</v>
      </c>
      <c r="G16" s="21">
        <v>2.6469907407407411E-2</v>
      </c>
      <c r="H16" s="30">
        <f t="shared" ref="H16:H30" si="3">(200-(G16*100/$G$16))*0.1</f>
        <v>10</v>
      </c>
      <c r="J16" s="44" t="str">
        <f t="shared" ref="J16:J30" si="4">IF(AND(F16&gt;$J$15-1,F16&lt;$K$15+1),"OK","Chyba")</f>
        <v>OK</v>
      </c>
    </row>
    <row r="17" spans="1:11" ht="15">
      <c r="A17" s="23">
        <v>2</v>
      </c>
      <c r="B17" s="24">
        <v>36</v>
      </c>
      <c r="C17" s="25" t="s">
        <v>104</v>
      </c>
      <c r="D17" s="26" t="s">
        <v>37</v>
      </c>
      <c r="E17" s="27" t="s">
        <v>105</v>
      </c>
      <c r="F17" s="28">
        <v>1977</v>
      </c>
      <c r="G17" s="29">
        <v>2.7731481481481478E-2</v>
      </c>
      <c r="H17" s="30">
        <f t="shared" si="3"/>
        <v>9.5233930913860974</v>
      </c>
      <c r="J17" s="44" t="str">
        <f t="shared" si="4"/>
        <v>OK</v>
      </c>
    </row>
    <row r="18" spans="1:11" ht="15">
      <c r="A18" s="23">
        <v>3</v>
      </c>
      <c r="B18" s="24">
        <v>38</v>
      </c>
      <c r="C18" s="25" t="s">
        <v>108</v>
      </c>
      <c r="D18" s="26" t="s">
        <v>109</v>
      </c>
      <c r="E18" s="27" t="s">
        <v>35</v>
      </c>
      <c r="F18" s="28">
        <v>1976</v>
      </c>
      <c r="G18" s="29">
        <v>2.7731481481481478E-2</v>
      </c>
      <c r="H18" s="30">
        <f t="shared" si="3"/>
        <v>9.5233930913860974</v>
      </c>
      <c r="J18" s="44" t="str">
        <f t="shared" si="4"/>
        <v>OK</v>
      </c>
    </row>
    <row r="19" spans="1:11" ht="15">
      <c r="A19" s="23">
        <v>4</v>
      </c>
      <c r="B19" s="24">
        <v>4</v>
      </c>
      <c r="C19" s="25" t="s">
        <v>40</v>
      </c>
      <c r="D19" s="26" t="s">
        <v>41</v>
      </c>
      <c r="E19" s="27" t="s">
        <v>35</v>
      </c>
      <c r="F19" s="28">
        <v>1974</v>
      </c>
      <c r="G19" s="29">
        <v>2.809027777777778E-2</v>
      </c>
      <c r="H19" s="30">
        <f t="shared" si="3"/>
        <v>9.3878443375601233</v>
      </c>
      <c r="J19" s="44" t="str">
        <f t="shared" si="4"/>
        <v>OK</v>
      </c>
    </row>
    <row r="20" spans="1:11" ht="15">
      <c r="A20" s="23">
        <v>5</v>
      </c>
      <c r="B20" s="24">
        <v>7</v>
      </c>
      <c r="C20" s="25" t="s">
        <v>46</v>
      </c>
      <c r="D20" s="26" t="s">
        <v>47</v>
      </c>
      <c r="E20" s="27" t="s">
        <v>28</v>
      </c>
      <c r="F20" s="28">
        <v>1973</v>
      </c>
      <c r="G20" s="29">
        <v>2.9131944444444446E-2</v>
      </c>
      <c r="H20" s="30">
        <f t="shared" si="3"/>
        <v>8.9943156974202019</v>
      </c>
      <c r="J20" s="44" t="str">
        <f t="shared" si="4"/>
        <v>OK</v>
      </c>
    </row>
    <row r="21" spans="1:11" ht="15">
      <c r="A21" s="23">
        <v>6</v>
      </c>
      <c r="B21" s="24">
        <v>46</v>
      </c>
      <c r="C21" s="25" t="s">
        <v>124</v>
      </c>
      <c r="D21" s="26" t="s">
        <v>39</v>
      </c>
      <c r="E21" s="27" t="s">
        <v>49</v>
      </c>
      <c r="F21" s="28">
        <v>1970</v>
      </c>
      <c r="G21" s="29">
        <v>2.9374999999999998E-2</v>
      </c>
      <c r="H21" s="30">
        <f t="shared" si="3"/>
        <v>8.9024923480542224</v>
      </c>
      <c r="J21" s="44" t="str">
        <f t="shared" si="4"/>
        <v>OK</v>
      </c>
    </row>
    <row r="22" spans="1:11" ht="15">
      <c r="A22" s="23">
        <v>7</v>
      </c>
      <c r="B22" s="24">
        <v>58</v>
      </c>
      <c r="C22" s="25" t="s">
        <v>150</v>
      </c>
      <c r="D22" s="26" t="s">
        <v>41</v>
      </c>
      <c r="E22" s="27" t="s">
        <v>151</v>
      </c>
      <c r="F22" s="28">
        <v>1972</v>
      </c>
      <c r="G22" s="29">
        <v>2.9537037037037039E-2</v>
      </c>
      <c r="H22" s="30">
        <f t="shared" si="3"/>
        <v>8.8412767818102331</v>
      </c>
      <c r="J22" s="44" t="str">
        <f t="shared" si="4"/>
        <v>OK</v>
      </c>
    </row>
    <row r="23" spans="1:11" ht="15">
      <c r="A23" s="23">
        <v>8</v>
      </c>
      <c r="B23" s="24">
        <v>18</v>
      </c>
      <c r="C23" s="25" t="s">
        <v>67</v>
      </c>
      <c r="D23" s="26" t="s">
        <v>31</v>
      </c>
      <c r="E23" s="27" t="s">
        <v>68</v>
      </c>
      <c r="F23" s="28">
        <v>1979</v>
      </c>
      <c r="G23" s="29">
        <v>2.9594907407407407E-2</v>
      </c>
      <c r="H23" s="30">
        <f t="shared" si="3"/>
        <v>8.8194140795802394</v>
      </c>
      <c r="J23" s="44" t="str">
        <f t="shared" si="4"/>
        <v>OK</v>
      </c>
    </row>
    <row r="24" spans="1:11" ht="15">
      <c r="A24" s="23">
        <v>9</v>
      </c>
      <c r="B24" s="24">
        <v>11</v>
      </c>
      <c r="C24" s="31" t="s">
        <v>54</v>
      </c>
      <c r="D24" s="47" t="s">
        <v>36</v>
      </c>
      <c r="E24" s="48" t="s">
        <v>57</v>
      </c>
      <c r="F24" s="49">
        <v>1971</v>
      </c>
      <c r="G24" s="29">
        <v>3.037037037037037E-2</v>
      </c>
      <c r="H24" s="30">
        <f t="shared" si="3"/>
        <v>8.5264538696982957</v>
      </c>
      <c r="J24" s="44" t="str">
        <f t="shared" si="4"/>
        <v>OK</v>
      </c>
    </row>
    <row r="25" spans="1:11" ht="15">
      <c r="A25" s="23">
        <v>10</v>
      </c>
      <c r="B25" s="24">
        <v>6</v>
      </c>
      <c r="C25" s="25" t="s">
        <v>44</v>
      </c>
      <c r="D25" s="26" t="s">
        <v>42</v>
      </c>
      <c r="E25" s="27" t="s">
        <v>45</v>
      </c>
      <c r="F25" s="28">
        <v>1971</v>
      </c>
      <c r="G25" s="29">
        <v>3.1006944444444445E-2</v>
      </c>
      <c r="H25" s="30">
        <f t="shared" si="3"/>
        <v>8.285964145168343</v>
      </c>
      <c r="J25" s="44" t="str">
        <f t="shared" si="4"/>
        <v>OK</v>
      </c>
    </row>
    <row r="26" spans="1:11" ht="15">
      <c r="A26" s="23">
        <v>11</v>
      </c>
      <c r="B26" s="24">
        <v>52</v>
      </c>
      <c r="C26" s="31" t="s">
        <v>136</v>
      </c>
      <c r="D26" s="47" t="s">
        <v>116</v>
      </c>
      <c r="E26" s="48" t="s">
        <v>137</v>
      </c>
      <c r="F26" s="49">
        <v>1975</v>
      </c>
      <c r="G26" s="29">
        <v>3.1412037037037037E-2</v>
      </c>
      <c r="H26" s="30">
        <f t="shared" si="3"/>
        <v>8.1329252295583743</v>
      </c>
      <c r="J26" s="44" t="str">
        <f t="shared" si="4"/>
        <v>OK</v>
      </c>
    </row>
    <row r="27" spans="1:11" ht="15">
      <c r="A27" s="23">
        <v>12</v>
      </c>
      <c r="B27" s="24">
        <v>23</v>
      </c>
      <c r="C27" s="31" t="s">
        <v>79</v>
      </c>
      <c r="D27" s="47" t="s">
        <v>80</v>
      </c>
      <c r="E27" s="48" t="s">
        <v>81</v>
      </c>
      <c r="F27" s="49">
        <v>1977</v>
      </c>
      <c r="G27" s="29">
        <v>3.1793981481481479E-2</v>
      </c>
      <c r="H27" s="30">
        <f t="shared" si="3"/>
        <v>7.9886313948404055</v>
      </c>
      <c r="J27" s="44" t="str">
        <f t="shared" si="4"/>
        <v>OK</v>
      </c>
    </row>
    <row r="28" spans="1:11" ht="15">
      <c r="A28" s="23">
        <v>13</v>
      </c>
      <c r="B28" s="24">
        <v>12</v>
      </c>
      <c r="C28" s="31" t="s">
        <v>60</v>
      </c>
      <c r="D28" s="26" t="s">
        <v>61</v>
      </c>
      <c r="E28" s="27" t="s">
        <v>62</v>
      </c>
      <c r="F28" s="28">
        <v>1979</v>
      </c>
      <c r="G28" s="29">
        <v>3.4768518518518525E-2</v>
      </c>
      <c r="H28" s="30">
        <f t="shared" si="3"/>
        <v>6.8648885002186262</v>
      </c>
      <c r="J28" s="44" t="str">
        <f t="shared" si="4"/>
        <v>OK</v>
      </c>
    </row>
    <row r="29" spans="1:11" ht="15">
      <c r="A29" s="23">
        <v>14</v>
      </c>
      <c r="B29" s="24">
        <v>16</v>
      </c>
      <c r="C29" s="31" t="s">
        <v>66</v>
      </c>
      <c r="D29" s="47" t="s">
        <v>63</v>
      </c>
      <c r="E29" s="48" t="s">
        <v>35</v>
      </c>
      <c r="F29" s="49">
        <v>1976</v>
      </c>
      <c r="G29" s="29">
        <v>3.4780092592592592E-2</v>
      </c>
      <c r="H29" s="30">
        <f t="shared" si="3"/>
        <v>6.8605159597726306</v>
      </c>
      <c r="J29" s="44" t="str">
        <f t="shared" si="4"/>
        <v>OK</v>
      </c>
    </row>
    <row r="30" spans="1:11" ht="15">
      <c r="A30" s="23">
        <v>15</v>
      </c>
      <c r="B30" s="24">
        <v>57</v>
      </c>
      <c r="C30" s="31" t="s">
        <v>148</v>
      </c>
      <c r="D30" s="47" t="s">
        <v>109</v>
      </c>
      <c r="E30" s="48" t="s">
        <v>149</v>
      </c>
      <c r="F30" s="49">
        <v>1974</v>
      </c>
      <c r="G30" s="29">
        <v>3.6319444444444439E-2</v>
      </c>
      <c r="H30" s="30">
        <f t="shared" si="3"/>
        <v>6.2789680804547494</v>
      </c>
      <c r="J30" s="44" t="str">
        <f t="shared" si="4"/>
        <v>OK</v>
      </c>
    </row>
    <row r="31" spans="1:11" ht="15.75" thickBot="1">
      <c r="A31" s="33"/>
      <c r="B31" s="24"/>
      <c r="C31" s="34"/>
      <c r="D31" s="47"/>
      <c r="E31" s="48"/>
      <c r="F31" s="49"/>
      <c r="G31" s="29"/>
      <c r="H31" s="30"/>
    </row>
    <row r="32" spans="1:11" ht="15.75" thickBot="1">
      <c r="A32" s="89" t="s">
        <v>27</v>
      </c>
      <c r="B32" s="10"/>
      <c r="C32" s="50" t="s">
        <v>9</v>
      </c>
      <c r="D32" s="12" t="s">
        <v>21</v>
      </c>
      <c r="E32" s="13"/>
      <c r="F32" s="14"/>
      <c r="G32" s="7"/>
      <c r="H32" s="8"/>
      <c r="J32" s="44">
        <f>L1-59</f>
        <v>1960</v>
      </c>
      <c r="K32" s="44">
        <f>L1-50</f>
        <v>1969</v>
      </c>
    </row>
    <row r="33" spans="1:11" ht="15">
      <c r="A33" s="15">
        <v>1</v>
      </c>
      <c r="B33" s="16">
        <v>34</v>
      </c>
      <c r="C33" s="17" t="s">
        <v>99</v>
      </c>
      <c r="D33" s="18" t="s">
        <v>100</v>
      </c>
      <c r="E33" s="19" t="s">
        <v>49</v>
      </c>
      <c r="F33" s="20">
        <v>1968</v>
      </c>
      <c r="G33" s="21">
        <v>2.9120370370370366E-2</v>
      </c>
      <c r="H33" s="30">
        <f t="shared" ref="H33:H39" si="5">(200-(G33*100/$G$33))*0.1</f>
        <v>10</v>
      </c>
      <c r="J33" s="44" t="str">
        <f t="shared" ref="J33:J39" si="6">IF(AND(F33&gt;$J$32-1,F33&lt;$K$32+1),"OK","Chyba")</f>
        <v>OK</v>
      </c>
    </row>
    <row r="34" spans="1:11" ht="15">
      <c r="A34" s="23">
        <v>2</v>
      </c>
      <c r="B34" s="24">
        <v>21</v>
      </c>
      <c r="C34" s="25" t="s">
        <v>73</v>
      </c>
      <c r="D34" s="26" t="s">
        <v>74</v>
      </c>
      <c r="E34" s="27" t="s">
        <v>75</v>
      </c>
      <c r="F34" s="28">
        <v>1964</v>
      </c>
      <c r="G34" s="29">
        <v>3.108796296296296E-2</v>
      </c>
      <c r="H34" s="30">
        <f t="shared" si="5"/>
        <v>9.3243243243243246</v>
      </c>
      <c r="J34" s="44" t="str">
        <f t="shared" si="6"/>
        <v>OK</v>
      </c>
    </row>
    <row r="35" spans="1:11" ht="15">
      <c r="A35" s="23">
        <v>3</v>
      </c>
      <c r="B35" s="24">
        <v>32</v>
      </c>
      <c r="C35" s="25" t="s">
        <v>96</v>
      </c>
      <c r="D35" s="26" t="s">
        <v>97</v>
      </c>
      <c r="E35" s="27" t="s">
        <v>95</v>
      </c>
      <c r="F35" s="28">
        <v>1967</v>
      </c>
      <c r="G35" s="29">
        <v>3.2418981481481479E-2</v>
      </c>
      <c r="H35" s="30">
        <f t="shared" si="5"/>
        <v>8.8672496025437209</v>
      </c>
      <c r="J35" s="44" t="str">
        <f t="shared" si="6"/>
        <v>OK</v>
      </c>
    </row>
    <row r="36" spans="1:11" ht="15">
      <c r="A36" s="23">
        <v>4</v>
      </c>
      <c r="B36" s="24">
        <v>48</v>
      </c>
      <c r="C36" s="25" t="s">
        <v>127</v>
      </c>
      <c r="D36" s="26" t="s">
        <v>128</v>
      </c>
      <c r="E36" s="27" t="s">
        <v>118</v>
      </c>
      <c r="F36" s="28">
        <v>1964</v>
      </c>
      <c r="G36" s="29">
        <v>3.2569444444444443E-2</v>
      </c>
      <c r="H36" s="30">
        <f t="shared" si="5"/>
        <v>8.8155802861685206</v>
      </c>
      <c r="J36" s="44" t="str">
        <f t="shared" si="6"/>
        <v>OK</v>
      </c>
    </row>
    <row r="37" spans="1:11" ht="15">
      <c r="A37" s="23">
        <v>5</v>
      </c>
      <c r="B37" s="24">
        <v>50</v>
      </c>
      <c r="C37" s="25" t="s">
        <v>131</v>
      </c>
      <c r="D37" s="26" t="s">
        <v>132</v>
      </c>
      <c r="E37" s="27" t="s">
        <v>35</v>
      </c>
      <c r="F37" s="28">
        <v>1966</v>
      </c>
      <c r="G37" s="29">
        <v>3.3912037037037039E-2</v>
      </c>
      <c r="H37" s="30">
        <f t="shared" si="5"/>
        <v>8.3545310015898249</v>
      </c>
      <c r="J37" s="44" t="str">
        <f t="shared" si="6"/>
        <v>OK</v>
      </c>
    </row>
    <row r="38" spans="1:11" ht="15">
      <c r="A38" s="23">
        <v>6</v>
      </c>
      <c r="B38" s="24">
        <v>51</v>
      </c>
      <c r="C38" s="31" t="s">
        <v>133</v>
      </c>
      <c r="D38" s="47" t="s">
        <v>134</v>
      </c>
      <c r="E38" s="48" t="s">
        <v>135</v>
      </c>
      <c r="F38" s="49">
        <v>1965</v>
      </c>
      <c r="G38" s="29">
        <v>3.6111111111111115E-2</v>
      </c>
      <c r="H38" s="30">
        <f t="shared" si="5"/>
        <v>7.5993640699523013</v>
      </c>
      <c r="J38" s="44" t="str">
        <f t="shared" si="6"/>
        <v>OK</v>
      </c>
    </row>
    <row r="39" spans="1:11" ht="15">
      <c r="A39" s="23">
        <v>7</v>
      </c>
      <c r="B39" s="24">
        <v>9</v>
      </c>
      <c r="C39" s="31" t="s">
        <v>50</v>
      </c>
      <c r="D39" s="47" t="s">
        <v>41</v>
      </c>
      <c r="E39" s="48" t="s">
        <v>51</v>
      </c>
      <c r="F39" s="49">
        <v>1967</v>
      </c>
      <c r="G39" s="29">
        <v>4.2187499999999996E-2</v>
      </c>
      <c r="H39" s="30">
        <f t="shared" si="5"/>
        <v>5.5127186009538924</v>
      </c>
      <c r="J39" s="44" t="str">
        <f t="shared" si="6"/>
        <v>OK</v>
      </c>
    </row>
    <row r="40" spans="1:11" ht="15.75" thickBot="1">
      <c r="A40" s="33"/>
      <c r="B40" s="24"/>
      <c r="C40" s="34"/>
      <c r="D40" s="47"/>
      <c r="E40" s="48"/>
      <c r="F40" s="49"/>
      <c r="G40" s="29"/>
      <c r="H40" s="30"/>
    </row>
    <row r="41" spans="1:11" ht="15.75" thickBot="1">
      <c r="A41" s="89" t="s">
        <v>27</v>
      </c>
      <c r="B41" s="10"/>
      <c r="C41" s="50" t="s">
        <v>10</v>
      </c>
      <c r="D41" s="12" t="s">
        <v>22</v>
      </c>
      <c r="E41" s="13"/>
      <c r="F41" s="14"/>
      <c r="G41" s="7"/>
      <c r="H41" s="8"/>
      <c r="J41" s="44">
        <f>L1-69</f>
        <v>1950</v>
      </c>
      <c r="K41" s="44">
        <f>L1-60</f>
        <v>1959</v>
      </c>
    </row>
    <row r="42" spans="1:11" ht="15">
      <c r="A42" s="15">
        <v>1</v>
      </c>
      <c r="B42" s="16">
        <v>19</v>
      </c>
      <c r="C42" s="17" t="s">
        <v>69</v>
      </c>
      <c r="D42" s="18" t="s">
        <v>42</v>
      </c>
      <c r="E42" s="19" t="s">
        <v>70</v>
      </c>
      <c r="F42" s="20">
        <v>1956</v>
      </c>
      <c r="G42" s="21">
        <v>3.2638888888888891E-2</v>
      </c>
      <c r="H42" s="22">
        <f>(200-(G42*100/$G$42))*0.1</f>
        <v>10</v>
      </c>
      <c r="J42" s="44" t="str">
        <f>IF(AND(F42&gt;$J$41-1,F42&lt;$K$41+1),"OK","Chyba")</f>
        <v>OK</v>
      </c>
    </row>
    <row r="43" spans="1:11" ht="15">
      <c r="A43" s="23">
        <v>2</v>
      </c>
      <c r="B43" s="24">
        <v>10</v>
      </c>
      <c r="C43" s="25" t="s">
        <v>52</v>
      </c>
      <c r="D43" s="26" t="s">
        <v>53</v>
      </c>
      <c r="E43" s="27" t="s">
        <v>49</v>
      </c>
      <c r="F43" s="28">
        <v>1950</v>
      </c>
      <c r="G43" s="29">
        <v>3.4675925925925923E-2</v>
      </c>
      <c r="H43" s="30">
        <f>(200-(G43*100/$G$42))*0.1</f>
        <v>9.3758865248226968</v>
      </c>
      <c r="J43" s="44" t="str">
        <f>IF(AND(F43&gt;$J$41-1,F43&lt;$K$41+1),"OK","Chyba")</f>
        <v>OK</v>
      </c>
    </row>
    <row r="44" spans="1:11" ht="15">
      <c r="A44" s="23">
        <v>3</v>
      </c>
      <c r="B44" s="24">
        <v>26</v>
      </c>
      <c r="C44" s="25" t="s">
        <v>85</v>
      </c>
      <c r="D44" s="26" t="s">
        <v>86</v>
      </c>
      <c r="E44" s="27" t="s">
        <v>87</v>
      </c>
      <c r="F44" s="28">
        <v>1951</v>
      </c>
      <c r="G44" s="29">
        <v>3.7268518518518513E-2</v>
      </c>
      <c r="H44" s="30">
        <f>(200-(G44*100/$G$42))*0.1</f>
        <v>8.5815602836879474</v>
      </c>
      <c r="J44" s="44" t="str">
        <f>IF(AND(F44&gt;$J$41-1,F44&lt;$K$41+1),"OK","Chyba")</f>
        <v>OK</v>
      </c>
    </row>
    <row r="45" spans="1:11" ht="15.75" thickBot="1">
      <c r="A45" s="33"/>
      <c r="B45" s="24"/>
      <c r="C45" s="34"/>
      <c r="D45" s="47"/>
      <c r="E45" s="48"/>
      <c r="F45" s="49"/>
      <c r="G45" s="29"/>
      <c r="H45" s="35"/>
    </row>
    <row r="46" spans="1:11" ht="15.75" thickBot="1">
      <c r="A46" s="89" t="s">
        <v>33</v>
      </c>
      <c r="B46" s="10"/>
      <c r="C46" s="50" t="s">
        <v>11</v>
      </c>
      <c r="D46" s="12" t="s">
        <v>23</v>
      </c>
      <c r="E46" s="13"/>
      <c r="F46" s="14"/>
      <c r="G46" s="7"/>
      <c r="H46" s="8"/>
      <c r="J46" s="44">
        <f>L1-70</f>
        <v>1949</v>
      </c>
    </row>
    <row r="47" spans="1:11" ht="15">
      <c r="A47" s="15">
        <v>1</v>
      </c>
      <c r="B47" s="16">
        <v>45</v>
      </c>
      <c r="C47" s="17" t="s">
        <v>67</v>
      </c>
      <c r="D47" s="18" t="s">
        <v>86</v>
      </c>
      <c r="E47" s="19" t="s">
        <v>123</v>
      </c>
      <c r="F47" s="20">
        <v>1941</v>
      </c>
      <c r="G47" s="21">
        <v>2.462962962962963E-2</v>
      </c>
      <c r="H47" s="22">
        <f>(200-(G47*100/$G$47))*0.1</f>
        <v>10.000000000000002</v>
      </c>
      <c r="J47" s="44" t="str">
        <f>IF(AND(F47&lt;$J$46+1),"OK","Chyba")</f>
        <v>OK</v>
      </c>
    </row>
    <row r="48" spans="1:11" ht="15">
      <c r="A48" s="23">
        <v>2</v>
      </c>
      <c r="B48" s="24">
        <v>22</v>
      </c>
      <c r="C48" s="25" t="s">
        <v>76</v>
      </c>
      <c r="D48" s="26" t="s">
        <v>77</v>
      </c>
      <c r="E48" s="27" t="s">
        <v>78</v>
      </c>
      <c r="F48" s="28">
        <v>1946</v>
      </c>
      <c r="G48" s="29">
        <v>3.0219907407407407E-2</v>
      </c>
      <c r="H48" s="30">
        <f>(200-(G48*100/$G$47))*0.1</f>
        <v>7.7302631578947363</v>
      </c>
      <c r="J48" s="44" t="str">
        <f>IF(AND(F48&lt;$J$46+1),"OK","Chyba")</f>
        <v>OK</v>
      </c>
    </row>
    <row r="49" spans="1:11" ht="15.75" thickBot="1">
      <c r="A49" s="33"/>
      <c r="B49" s="24"/>
      <c r="C49" s="34"/>
      <c r="D49" s="26"/>
      <c r="E49" s="27"/>
      <c r="F49" s="28"/>
      <c r="G49" s="29"/>
      <c r="H49" s="35"/>
    </row>
    <row r="50" spans="1:11" ht="15.75" thickBot="1">
      <c r="A50" s="89" t="s">
        <v>34</v>
      </c>
      <c r="B50" s="10"/>
      <c r="C50" s="36" t="s">
        <v>5</v>
      </c>
      <c r="D50" s="12" t="s">
        <v>24</v>
      </c>
      <c r="E50" s="13"/>
      <c r="F50" s="14"/>
      <c r="G50" s="7"/>
      <c r="H50" s="8"/>
      <c r="J50" s="44">
        <f>L1-17</f>
        <v>2002</v>
      </c>
      <c r="K50" s="44">
        <f>L1-16</f>
        <v>2003</v>
      </c>
    </row>
    <row r="51" spans="1:11" ht="15">
      <c r="A51" s="15">
        <v>1</v>
      </c>
      <c r="B51" s="16">
        <v>44</v>
      </c>
      <c r="C51" s="17" t="s">
        <v>121</v>
      </c>
      <c r="D51" s="18" t="s">
        <v>122</v>
      </c>
      <c r="E51" s="19" t="s">
        <v>28</v>
      </c>
      <c r="F51" s="20">
        <v>2004</v>
      </c>
      <c r="G51" s="21">
        <v>8.2986111111111108E-3</v>
      </c>
      <c r="H51" s="22">
        <f>(200-(G51*100/$G$51))*0.1</f>
        <v>10</v>
      </c>
      <c r="J51" s="44" t="str">
        <f>IF(AND(F51&gt;$J$50-1,F51&lt;$K$50+1),"OK","Chyba")</f>
        <v>Chyba</v>
      </c>
    </row>
    <row r="52" spans="1:11" ht="15.75" thickBot="1">
      <c r="A52" s="33"/>
      <c r="B52" s="39"/>
      <c r="C52" s="34"/>
      <c r="D52" s="40"/>
      <c r="E52" s="41"/>
      <c r="F52" s="42"/>
      <c r="G52" s="43"/>
      <c r="H52" s="35"/>
    </row>
  </sheetData>
  <sortState ref="B42:G44">
    <sortCondition ref="G42:G44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A17" sqref="A17:XFD17"/>
    </sheetView>
  </sheetViews>
  <sheetFormatPr defaultRowHeight="15"/>
  <cols>
    <col min="1" max="1" width="9.140625" style="9"/>
    <col min="2" max="2" width="9.140625" style="44"/>
    <col min="3" max="3" width="21.42578125" style="74" customWidth="1"/>
    <col min="4" max="4" width="15.85546875" style="75" customWidth="1"/>
    <col min="5" max="5" width="18.42578125" style="75" customWidth="1"/>
    <col min="6" max="6" width="9.140625" style="9"/>
    <col min="7" max="7" width="14" style="45" customWidth="1"/>
    <col min="8" max="8" width="9.140625" style="46"/>
    <col min="9" max="16384" width="9.140625" style="9"/>
  </cols>
  <sheetData>
    <row r="1" spans="1:8" ht="49.5" customHeight="1" thickBot="1">
      <c r="A1" s="52"/>
      <c r="B1" s="14" t="s">
        <v>16</v>
      </c>
      <c r="C1" s="53" t="s">
        <v>0</v>
      </c>
      <c r="D1" s="54"/>
      <c r="E1" s="55" t="s">
        <v>1</v>
      </c>
      <c r="F1" s="6" t="s">
        <v>3</v>
      </c>
      <c r="G1" s="7" t="s">
        <v>2</v>
      </c>
      <c r="H1" s="8" t="s">
        <v>4</v>
      </c>
    </row>
    <row r="2" spans="1:8" ht="15.75" thickBot="1">
      <c r="A2" s="90" t="s">
        <v>27</v>
      </c>
      <c r="B2" s="10"/>
      <c r="C2" s="56" t="s">
        <v>12</v>
      </c>
      <c r="D2" s="57"/>
      <c r="E2" s="58"/>
      <c r="F2" s="14"/>
      <c r="G2" s="7"/>
      <c r="H2" s="8"/>
    </row>
    <row r="3" spans="1:8">
      <c r="A3" s="59">
        <v>1</v>
      </c>
      <c r="B3" s="37">
        <f>'Muži kat'!B3</f>
        <v>39</v>
      </c>
      <c r="C3" s="60" t="str">
        <f>'Muži kat'!C3</f>
        <v>Čabala</v>
      </c>
      <c r="D3" s="61" t="str">
        <f>'Muži kat'!D3</f>
        <v>Vojtěch</v>
      </c>
      <c r="E3" s="62" t="str">
        <f>'Muži kat'!E3</f>
        <v>Rabbits Znojmo</v>
      </c>
      <c r="F3" s="20">
        <f>'Muži kat'!F3</f>
        <v>1993</v>
      </c>
      <c r="G3" s="21">
        <f>'Muži kat'!G3</f>
        <v>2.5439814814814814E-2</v>
      </c>
      <c r="H3" s="22">
        <f>(200-(G3*100/$G$3))*0.1</f>
        <v>10</v>
      </c>
    </row>
    <row r="4" spans="1:8">
      <c r="A4" s="63">
        <v>2</v>
      </c>
      <c r="B4" s="24">
        <f>'Muži kat'!B4</f>
        <v>49</v>
      </c>
      <c r="C4" s="64" t="str">
        <f>'Muži kat'!C4</f>
        <v>Mahr</v>
      </c>
      <c r="D4" s="65" t="str">
        <f>'Muži kat'!D4</f>
        <v>David</v>
      </c>
      <c r="E4" s="66" t="str">
        <f>'Muži kat'!E4</f>
        <v>TJ Znojmo</v>
      </c>
      <c r="F4" s="28">
        <f>'Muži kat'!F4</f>
        <v>1983</v>
      </c>
      <c r="G4" s="29">
        <f>'Muži kat'!G4</f>
        <v>2.6180555555555558E-2</v>
      </c>
      <c r="H4" s="30">
        <f t="shared" ref="H4:H17" si="0">(200-(G4*100/$G$3))*0.1</f>
        <v>9.7088262056414916</v>
      </c>
    </row>
    <row r="5" spans="1:8">
      <c r="A5" s="63">
        <v>3</v>
      </c>
      <c r="B5" s="24">
        <f>'Muži kat'!B16</f>
        <v>33</v>
      </c>
      <c r="C5" s="67" t="str">
        <f>'Muži kat'!C16</f>
        <v>Hanáček</v>
      </c>
      <c r="D5" s="68" t="str">
        <f>'Muži kat'!D16</f>
        <v>Martin</v>
      </c>
      <c r="E5" s="69" t="str">
        <f>'Muži kat'!E16</f>
        <v>TJ Spartak Třebíč</v>
      </c>
      <c r="F5" s="24">
        <f>'Muži kat'!F16</f>
        <v>1977</v>
      </c>
      <c r="G5" s="29">
        <f>'Muži kat'!G16</f>
        <v>2.6469907407407411E-2</v>
      </c>
      <c r="H5" s="30">
        <f t="shared" si="0"/>
        <v>9.5950864422202002</v>
      </c>
    </row>
    <row r="6" spans="1:8">
      <c r="A6" s="63">
        <v>4</v>
      </c>
      <c r="B6" s="24">
        <f>'Muži kat'!B5</f>
        <v>61</v>
      </c>
      <c r="C6" s="64" t="str">
        <f>'Muži kat'!C5</f>
        <v>Vrba</v>
      </c>
      <c r="D6" s="65" t="str">
        <f>'Muži kat'!D5</f>
        <v>Ondřej</v>
      </c>
      <c r="E6" s="66" t="str">
        <f>'Muži kat'!E5</f>
        <v>Sokol Studenec</v>
      </c>
      <c r="F6" s="28">
        <f>'Muži kat'!F5</f>
        <v>1984</v>
      </c>
      <c r="G6" s="29">
        <f>'Muži kat'!G5</f>
        <v>2.6493055555555558E-2</v>
      </c>
      <c r="H6" s="30">
        <f t="shared" si="0"/>
        <v>9.5859872611464958</v>
      </c>
    </row>
    <row r="7" spans="1:8">
      <c r="A7" s="63">
        <v>5</v>
      </c>
      <c r="B7" s="24">
        <f>'Muži kat'!B6</f>
        <v>35</v>
      </c>
      <c r="C7" s="64" t="str">
        <f>'Muži kat'!C6</f>
        <v>Ryšavý</v>
      </c>
      <c r="D7" s="65" t="str">
        <f>'Muži kat'!D6</f>
        <v>Zdeněk</v>
      </c>
      <c r="E7" s="66" t="str">
        <f>'Muži kat'!E6</f>
        <v>Bahání Okříšky</v>
      </c>
      <c r="F7" s="28">
        <f>'Muži kat'!F6</f>
        <v>1991</v>
      </c>
      <c r="G7" s="29">
        <f>'Muži kat'!G6</f>
        <v>2.7013888888888889E-2</v>
      </c>
      <c r="H7" s="30">
        <f t="shared" si="0"/>
        <v>9.3812556869881725</v>
      </c>
    </row>
    <row r="8" spans="1:8">
      <c r="A8" s="63">
        <v>6</v>
      </c>
      <c r="B8" s="24">
        <f>'Muži kat'!B17</f>
        <v>36</v>
      </c>
      <c r="C8" s="67" t="str">
        <f>'Muži kat'!C17</f>
        <v>Liška</v>
      </c>
      <c r="D8" s="68" t="str">
        <f>'Muži kat'!D17</f>
        <v>Aleš</v>
      </c>
      <c r="E8" s="69" t="str">
        <f>'Muži kat'!E17</f>
        <v>Popůvky</v>
      </c>
      <c r="F8" s="24">
        <f>'Muži kat'!F17</f>
        <v>1977</v>
      </c>
      <c r="G8" s="29">
        <f>'Muži kat'!G17</f>
        <v>2.7731481481481478E-2</v>
      </c>
      <c r="H8" s="30">
        <f t="shared" si="0"/>
        <v>9.0991810737033685</v>
      </c>
    </row>
    <row r="9" spans="1:8">
      <c r="A9" s="63">
        <v>7</v>
      </c>
      <c r="B9" s="24">
        <f>'Muži kat'!B18</f>
        <v>38</v>
      </c>
      <c r="C9" s="67" t="str">
        <f>'Muži kat'!C18</f>
        <v>Khyr</v>
      </c>
      <c r="D9" s="68" t="str">
        <f>'Muži kat'!D18</f>
        <v>Rostislav</v>
      </c>
      <c r="E9" s="69" t="str">
        <f>'Muži kat'!E18</f>
        <v>Třebíč</v>
      </c>
      <c r="F9" s="24">
        <f>'Muži kat'!F18</f>
        <v>1976</v>
      </c>
      <c r="G9" s="29">
        <f>'Muži kat'!G18</f>
        <v>2.7731481481481478E-2</v>
      </c>
      <c r="H9" s="30">
        <f t="shared" si="0"/>
        <v>9.0991810737033685</v>
      </c>
    </row>
    <row r="10" spans="1:8">
      <c r="A10" s="63">
        <v>8</v>
      </c>
      <c r="B10" s="24">
        <f>'Muži kat'!B7</f>
        <v>42</v>
      </c>
      <c r="C10" s="64" t="str">
        <f>'Muži kat'!C7</f>
        <v>Spáčil</v>
      </c>
      <c r="D10" s="65" t="str">
        <f>'Muži kat'!D7</f>
        <v>Josef</v>
      </c>
      <c r="E10" s="66" t="str">
        <f>'Muži kat'!E7</f>
        <v>TJ Znojmo</v>
      </c>
      <c r="F10" s="28">
        <f>'Muži kat'!F7</f>
        <v>1995</v>
      </c>
      <c r="G10" s="29">
        <f>'Muži kat'!G7</f>
        <v>2.7997685185185184E-2</v>
      </c>
      <c r="H10" s="30">
        <f t="shared" si="0"/>
        <v>8.994540491355778</v>
      </c>
    </row>
    <row r="11" spans="1:8">
      <c r="A11" s="63">
        <v>9</v>
      </c>
      <c r="B11" s="24">
        <f>'Muži kat'!B19</f>
        <v>4</v>
      </c>
      <c r="C11" s="67" t="str">
        <f>'Muži kat'!C19</f>
        <v>Vostál</v>
      </c>
      <c r="D11" s="68" t="str">
        <f>'Muži kat'!D19</f>
        <v>Petr</v>
      </c>
      <c r="E11" s="69" t="str">
        <f>'Muži kat'!E19</f>
        <v>Třebíč</v>
      </c>
      <c r="F11" s="24">
        <f>'Muži kat'!F19</f>
        <v>1974</v>
      </c>
      <c r="G11" s="29">
        <f>'Muži kat'!G19</f>
        <v>2.809027777777778E-2</v>
      </c>
      <c r="H11" s="30">
        <f t="shared" si="0"/>
        <v>8.9581437670609638</v>
      </c>
    </row>
    <row r="12" spans="1:8">
      <c r="A12" s="63">
        <v>10</v>
      </c>
      <c r="B12" s="24">
        <f>'Muži kat'!B8</f>
        <v>41</v>
      </c>
      <c r="C12" s="64" t="str">
        <f>'Muži kat'!C8</f>
        <v>Hrubý</v>
      </c>
      <c r="D12" s="65" t="str">
        <f>'Muži kat'!D8</f>
        <v>Josef</v>
      </c>
      <c r="E12" s="66" t="str">
        <f>'Muži kat'!E8</f>
        <v>TJ Znojmo</v>
      </c>
      <c r="F12" s="28">
        <f>'Muži kat'!F8</f>
        <v>1992</v>
      </c>
      <c r="G12" s="29">
        <f>'Muži kat'!G8</f>
        <v>2.8645833333333332E-2</v>
      </c>
      <c r="H12" s="30">
        <f t="shared" si="0"/>
        <v>8.7397634212920856</v>
      </c>
    </row>
    <row r="13" spans="1:8">
      <c r="A13" s="63">
        <v>11</v>
      </c>
      <c r="B13" s="24">
        <f>'Muži kat'!B9</f>
        <v>25</v>
      </c>
      <c r="C13" s="64" t="str">
        <f>'Muži kat'!C9</f>
        <v>Tajbr</v>
      </c>
      <c r="D13" s="65" t="str">
        <f>'Muži kat'!D9</f>
        <v>Aleš</v>
      </c>
      <c r="E13" s="66" t="str">
        <f>'Muži kat'!E9</f>
        <v>Třebíč</v>
      </c>
      <c r="F13" s="28">
        <f>'Muži kat'!F9</f>
        <v>1981</v>
      </c>
      <c r="G13" s="29">
        <f>'Muži kat'!G9</f>
        <v>2.8784722222222225E-2</v>
      </c>
      <c r="H13" s="30">
        <f t="shared" si="0"/>
        <v>8.6851683348498625</v>
      </c>
    </row>
    <row r="14" spans="1:8">
      <c r="A14" s="63">
        <v>12</v>
      </c>
      <c r="B14" s="24">
        <f>'Muži kat'!B10</f>
        <v>20</v>
      </c>
      <c r="C14" s="64" t="str">
        <f>'Muži kat'!C10</f>
        <v>Caha</v>
      </c>
      <c r="D14" s="65" t="str">
        <f>'Muži kat'!D10</f>
        <v>Zbyněk</v>
      </c>
      <c r="E14" s="66" t="str">
        <f>'Muži kat'!E10</f>
        <v>Atletic Třebíč</v>
      </c>
      <c r="F14" s="28">
        <f>'Muži kat'!F10</f>
        <v>1984</v>
      </c>
      <c r="G14" s="29">
        <f>'Muži kat'!G10</f>
        <v>2.9074074074074075E-2</v>
      </c>
      <c r="H14" s="30">
        <f t="shared" si="0"/>
        <v>8.5714285714285712</v>
      </c>
    </row>
    <row r="15" spans="1:8">
      <c r="A15" s="63">
        <v>13</v>
      </c>
      <c r="B15" s="24">
        <f>'Muži kat'!B11</f>
        <v>40</v>
      </c>
      <c r="C15" s="64" t="str">
        <f>'Muži kat'!C11</f>
        <v>Šrámek</v>
      </c>
      <c r="D15" s="65" t="str">
        <f>'Muži kat'!D11</f>
        <v>Ondřej</v>
      </c>
      <c r="E15" s="66" t="str">
        <f>'Muži kat'!E11</f>
        <v>Rabbits Znojmo</v>
      </c>
      <c r="F15" s="28">
        <f>'Muži kat'!F11</f>
        <v>1997</v>
      </c>
      <c r="G15" s="29">
        <f>'Muži kat'!G11</f>
        <v>2.9108796296296296E-2</v>
      </c>
      <c r="H15" s="30">
        <f t="shared" si="0"/>
        <v>8.5577797998180163</v>
      </c>
    </row>
    <row r="16" spans="1:8">
      <c r="A16" s="63">
        <v>14</v>
      </c>
      <c r="B16" s="24">
        <f>'Muži kat'!B33</f>
        <v>34</v>
      </c>
      <c r="C16" s="67" t="str">
        <f>'Muži kat'!C33</f>
        <v>Vlčan</v>
      </c>
      <c r="D16" s="68" t="str">
        <f>'Muži kat'!D33</f>
        <v>Luboš</v>
      </c>
      <c r="E16" s="69" t="str">
        <f>'Muži kat'!E33</f>
        <v>Atletic Třebíč</v>
      </c>
      <c r="F16" s="24">
        <f>'Muži kat'!F33</f>
        <v>1968</v>
      </c>
      <c r="G16" s="29">
        <f>'Muži kat'!G33</f>
        <v>2.9120370370370366E-2</v>
      </c>
      <c r="H16" s="30">
        <f t="shared" si="0"/>
        <v>8.5532302092811658</v>
      </c>
    </row>
    <row r="17" spans="1:8">
      <c r="A17" s="63">
        <v>15</v>
      </c>
      <c r="B17" s="24">
        <f>'Muži kat'!B20</f>
        <v>7</v>
      </c>
      <c r="C17" s="67" t="str">
        <f>'Muži kat'!C20</f>
        <v>Mityska</v>
      </c>
      <c r="D17" s="68" t="str">
        <f>'Muži kat'!D20</f>
        <v>Stanislav</v>
      </c>
      <c r="E17" s="69" t="str">
        <f>'Muži kat'!E20</f>
        <v>TJ Spartak Třebíč</v>
      </c>
      <c r="F17" s="24">
        <f>'Muži kat'!F20</f>
        <v>1973</v>
      </c>
      <c r="G17" s="29">
        <f>'Muži kat'!G20</f>
        <v>2.9131944444444446E-2</v>
      </c>
      <c r="H17" s="30">
        <f t="shared" si="0"/>
        <v>8.5486806187443118</v>
      </c>
    </row>
    <row r="18" spans="1:8">
      <c r="A18" s="63">
        <v>16</v>
      </c>
      <c r="B18" s="24">
        <f>'Muži kat'!B21</f>
        <v>46</v>
      </c>
      <c r="C18" s="67" t="str">
        <f>'Muži kat'!C21</f>
        <v>Konečný</v>
      </c>
      <c r="D18" s="68" t="str">
        <f>'Muži kat'!D21</f>
        <v>Karel</v>
      </c>
      <c r="E18" s="69" t="str">
        <f>'Muži kat'!E21</f>
        <v>Atletic Třebíč</v>
      </c>
      <c r="F18" s="24">
        <f>'Muži kat'!F21</f>
        <v>1970</v>
      </c>
      <c r="G18" s="29">
        <f>'Muži kat'!G21</f>
        <v>2.9374999999999998E-2</v>
      </c>
      <c r="H18" s="30"/>
    </row>
    <row r="19" spans="1:8">
      <c r="A19" s="63">
        <v>17</v>
      </c>
      <c r="B19" s="24">
        <f>'Muži kat'!B22</f>
        <v>58</v>
      </c>
      <c r="C19" s="67" t="str">
        <f>'Muži kat'!C22</f>
        <v>Jičínský</v>
      </c>
      <c r="D19" s="68" t="str">
        <f>'Muži kat'!D22</f>
        <v>Petr</v>
      </c>
      <c r="E19" s="69" t="str">
        <f>'Muži kat'!E22</f>
        <v>Orel Mor. Budějovice</v>
      </c>
      <c r="F19" s="24">
        <f>'Muži kat'!F22</f>
        <v>1972</v>
      </c>
      <c r="G19" s="29">
        <f>'Muži kat'!G22</f>
        <v>2.9537037037037039E-2</v>
      </c>
      <c r="H19" s="30"/>
    </row>
    <row r="20" spans="1:8">
      <c r="A20" s="63">
        <v>18</v>
      </c>
      <c r="B20" s="24">
        <f>'Muži kat'!B23</f>
        <v>18</v>
      </c>
      <c r="C20" s="67" t="str">
        <f>'Muži kat'!C23</f>
        <v>Koukal</v>
      </c>
      <c r="D20" s="68" t="str">
        <f>'Muži kat'!D23</f>
        <v>Jan</v>
      </c>
      <c r="E20" s="69" t="str">
        <f>'Muži kat'!E23</f>
        <v>SDH Přibyslavice</v>
      </c>
      <c r="F20" s="24">
        <f>'Muži kat'!F23</f>
        <v>1979</v>
      </c>
      <c r="G20" s="29">
        <f>'Muži kat'!G23</f>
        <v>2.9594907407407407E-2</v>
      </c>
      <c r="H20" s="30"/>
    </row>
    <row r="21" spans="1:8">
      <c r="A21" s="63">
        <v>19</v>
      </c>
      <c r="B21" s="24">
        <f>'Muži kat'!B12</f>
        <v>8</v>
      </c>
      <c r="C21" s="64" t="str">
        <f>'Muži kat'!C12</f>
        <v>Janík</v>
      </c>
      <c r="D21" s="65" t="str">
        <f>'Muži kat'!D12</f>
        <v>Pavel</v>
      </c>
      <c r="E21" s="66" t="str">
        <f>'Muži kat'!E12</f>
        <v>Atletic Třebíč</v>
      </c>
      <c r="F21" s="28">
        <f>'Muži kat'!F12</f>
        <v>1984</v>
      </c>
      <c r="G21" s="29">
        <f>'Muži kat'!G12</f>
        <v>2.960648148148148E-2</v>
      </c>
      <c r="H21" s="30"/>
    </row>
    <row r="22" spans="1:8">
      <c r="A22" s="63">
        <v>20</v>
      </c>
      <c r="B22" s="24">
        <f>'Muži kat'!B24</f>
        <v>11</v>
      </c>
      <c r="C22" s="67" t="str">
        <f>'Muži kat'!C24</f>
        <v>Peitz</v>
      </c>
      <c r="D22" s="68" t="str">
        <f>'Muži kat'!D24</f>
        <v>Michal</v>
      </c>
      <c r="E22" s="69" t="str">
        <f>'Muži kat'!E24</f>
        <v>Krkonošský Survivor</v>
      </c>
      <c r="F22" s="24">
        <f>'Muži kat'!F24</f>
        <v>1971</v>
      </c>
      <c r="G22" s="29">
        <f>'Muži kat'!G24</f>
        <v>3.037037037037037E-2</v>
      </c>
      <c r="H22" s="30"/>
    </row>
    <row r="23" spans="1:8">
      <c r="A23" s="63">
        <v>21</v>
      </c>
      <c r="B23" s="24">
        <f>'Muži kat'!B25</f>
        <v>6</v>
      </c>
      <c r="C23" s="67" t="str">
        <f>'Muži kat'!C25</f>
        <v>Studený</v>
      </c>
      <c r="D23" s="68" t="str">
        <f>'Muži kat'!D25</f>
        <v>Pavel</v>
      </c>
      <c r="E23" s="69" t="str">
        <f>'Muži kat'!E25</f>
        <v>Dodos Kings</v>
      </c>
      <c r="F23" s="24">
        <f>'Muži kat'!F25</f>
        <v>1971</v>
      </c>
      <c r="G23" s="29">
        <f>'Muži kat'!G25</f>
        <v>3.1006944444444445E-2</v>
      </c>
      <c r="H23" s="30"/>
    </row>
    <row r="24" spans="1:8">
      <c r="A24" s="63">
        <v>22</v>
      </c>
      <c r="B24" s="24">
        <f>'Muži kat'!B34</f>
        <v>21</v>
      </c>
      <c r="C24" s="67" t="str">
        <f>'Muži kat'!C34</f>
        <v>Němec</v>
      </c>
      <c r="D24" s="68" t="str">
        <f>'Muži kat'!D34</f>
        <v>Bedřich</v>
      </c>
      <c r="E24" s="69" t="str">
        <f>'Muži kat'!E34</f>
        <v>Hornice</v>
      </c>
      <c r="F24" s="24">
        <f>'Muži kat'!F34</f>
        <v>1964</v>
      </c>
      <c r="G24" s="29">
        <f>'Muži kat'!G34</f>
        <v>3.108796296296296E-2</v>
      </c>
      <c r="H24" s="30"/>
    </row>
    <row r="25" spans="1:8">
      <c r="A25" s="63">
        <v>23</v>
      </c>
      <c r="B25" s="24">
        <f>'Muži kat'!B26</f>
        <v>52</v>
      </c>
      <c r="C25" s="67" t="str">
        <f>'Muži kat'!C26</f>
        <v>Chodur</v>
      </c>
      <c r="D25" s="68" t="str">
        <f>'Muži kat'!D26</f>
        <v>Josef</v>
      </c>
      <c r="E25" s="69" t="str">
        <f>'Muži kat'!E26</f>
        <v>Brno</v>
      </c>
      <c r="F25" s="24">
        <f>'Muži kat'!F26</f>
        <v>1975</v>
      </c>
      <c r="G25" s="29">
        <f>'Muži kat'!G26</f>
        <v>3.1412037037037037E-2</v>
      </c>
      <c r="H25" s="30"/>
    </row>
    <row r="26" spans="1:8">
      <c r="A26" s="63">
        <v>24</v>
      </c>
      <c r="B26" s="24">
        <f>'Muži kat'!B27</f>
        <v>23</v>
      </c>
      <c r="C26" s="67" t="str">
        <f>'Muži kat'!C27</f>
        <v>Kuba</v>
      </c>
      <c r="D26" s="68" t="str">
        <f>'Muži kat'!D27</f>
        <v>Lubomír</v>
      </c>
      <c r="E26" s="69" t="str">
        <f>'Muži kat'!E27</f>
        <v>Hrušovany n/J</v>
      </c>
      <c r="F26" s="24">
        <f>'Muži kat'!F27</f>
        <v>1977</v>
      </c>
      <c r="G26" s="29">
        <f>'Muži kat'!G27</f>
        <v>3.1793981481481479E-2</v>
      </c>
      <c r="H26" s="30"/>
    </row>
    <row r="27" spans="1:8">
      <c r="A27" s="63">
        <v>25</v>
      </c>
      <c r="B27" s="24">
        <f>'Muži kat'!B35</f>
        <v>32</v>
      </c>
      <c r="C27" s="67" t="str">
        <f>'Muži kat'!C35</f>
        <v>Bulín</v>
      </c>
      <c r="D27" s="68" t="str">
        <f>'Muži kat'!D35</f>
        <v>Jindřich</v>
      </c>
      <c r="E27" s="69" t="str">
        <f>'Muži kat'!E35</f>
        <v>Sokol Plaveč</v>
      </c>
      <c r="F27" s="24">
        <f>'Muži kat'!F35</f>
        <v>1967</v>
      </c>
      <c r="G27" s="29">
        <f>'Muži kat'!G35</f>
        <v>3.2418981481481479E-2</v>
      </c>
      <c r="H27" s="30"/>
    </row>
    <row r="28" spans="1:8">
      <c r="A28" s="63">
        <v>26</v>
      </c>
      <c r="B28" s="24">
        <f>'Muži kat'!B13</f>
        <v>2</v>
      </c>
      <c r="C28" s="67" t="str">
        <f>'Muži kat'!C13</f>
        <v>Voda</v>
      </c>
      <c r="D28" s="92" t="str">
        <f>'Muži kat'!D13</f>
        <v>Karel</v>
      </c>
      <c r="E28" s="92" t="str">
        <f>'Muži kat'!E13</f>
        <v>Třebíč</v>
      </c>
      <c r="F28" s="93">
        <f>'Muži kat'!F13</f>
        <v>1981</v>
      </c>
      <c r="G28" s="29">
        <v>3.2476851851851847E-2</v>
      </c>
      <c r="H28" s="30"/>
    </row>
    <row r="29" spans="1:8">
      <c r="A29" s="63">
        <v>27</v>
      </c>
      <c r="B29" s="24">
        <f>'Muži kat'!B36</f>
        <v>48</v>
      </c>
      <c r="C29" s="67" t="str">
        <f>'Muži kat'!C36</f>
        <v>Soukup</v>
      </c>
      <c r="D29" s="68" t="str">
        <f>'Muži kat'!D36</f>
        <v>Milan</v>
      </c>
      <c r="E29" s="69" t="str">
        <f>'Muži kat'!E36</f>
        <v>TJ Znojmo</v>
      </c>
      <c r="F29" s="24">
        <f>'Muži kat'!F36</f>
        <v>1964</v>
      </c>
      <c r="G29" s="29">
        <f>'Muži kat'!G36</f>
        <v>3.2569444444444443E-2</v>
      </c>
      <c r="H29" s="30"/>
    </row>
    <row r="30" spans="1:8">
      <c r="A30" s="63">
        <v>28</v>
      </c>
      <c r="B30" s="24">
        <f>'Muži kat'!B42</f>
        <v>19</v>
      </c>
      <c r="C30" s="67" t="str">
        <f>'Muži kat'!C42</f>
        <v>Klusáček</v>
      </c>
      <c r="D30" s="68" t="str">
        <f>'Muži kat'!D42</f>
        <v>Pavel</v>
      </c>
      <c r="E30" s="69" t="str">
        <f>'Muži kat'!E42</f>
        <v>Rokytnice n/R</v>
      </c>
      <c r="F30" s="24">
        <f>'Muži kat'!F42</f>
        <v>1956</v>
      </c>
      <c r="G30" s="29">
        <f>'Muži kat'!G42</f>
        <v>3.2638888888888891E-2</v>
      </c>
      <c r="H30" s="30"/>
    </row>
    <row r="31" spans="1:8">
      <c r="A31" s="63">
        <v>29</v>
      </c>
      <c r="B31" s="24">
        <f>'Muži kat'!B37</f>
        <v>50</v>
      </c>
      <c r="C31" s="67" t="str">
        <f>'Muži kat'!C37</f>
        <v>Belán</v>
      </c>
      <c r="D31" s="68" t="str">
        <f>'Muži kat'!D37</f>
        <v>Luděk</v>
      </c>
      <c r="E31" s="69" t="str">
        <f>'Muži kat'!E37</f>
        <v>Třebíč</v>
      </c>
      <c r="F31" s="24">
        <f>'Muži kat'!F37</f>
        <v>1966</v>
      </c>
      <c r="G31" s="29">
        <f>'Muži kat'!G37</f>
        <v>3.3912037037037039E-2</v>
      </c>
      <c r="H31" s="30"/>
    </row>
    <row r="32" spans="1:8">
      <c r="A32" s="63">
        <v>30</v>
      </c>
      <c r="B32" s="24">
        <f>'Muži kat'!B43</f>
        <v>10</v>
      </c>
      <c r="C32" s="67" t="str">
        <f>'Muži kat'!C43</f>
        <v>Koreš</v>
      </c>
      <c r="D32" s="68" t="str">
        <f>'Muži kat'!D43</f>
        <v>Arnošt</v>
      </c>
      <c r="E32" s="69" t="str">
        <f>'Muži kat'!E43</f>
        <v>Atletic Třebíč</v>
      </c>
      <c r="F32" s="24">
        <f>'Muži kat'!F43</f>
        <v>1950</v>
      </c>
      <c r="G32" s="29">
        <f>'Muži kat'!G43</f>
        <v>3.4675925925925923E-2</v>
      </c>
      <c r="H32" s="30"/>
    </row>
    <row r="33" spans="1:8">
      <c r="A33" s="63">
        <v>31</v>
      </c>
      <c r="B33" s="24">
        <f>'Muži kat'!B28</f>
        <v>12</v>
      </c>
      <c r="C33" s="67" t="str">
        <f>'Muži kat'!C28</f>
        <v>Petráš</v>
      </c>
      <c r="D33" s="68" t="str">
        <f>'Muži kat'!D28</f>
        <v>Miroslav</v>
      </c>
      <c r="E33" s="69" t="str">
        <f>'Muži kat'!E28</f>
        <v>Luka Nad Jihlavou</v>
      </c>
      <c r="F33" s="24">
        <f>'Muži kat'!F28</f>
        <v>1979</v>
      </c>
      <c r="G33" s="29">
        <f>'Muži kat'!G28</f>
        <v>3.4768518518518525E-2</v>
      </c>
      <c r="H33" s="30"/>
    </row>
    <row r="34" spans="1:8">
      <c r="A34" s="63">
        <v>32</v>
      </c>
      <c r="B34" s="24">
        <f>'Muži kat'!B29</f>
        <v>16</v>
      </c>
      <c r="C34" s="67" t="str">
        <f>'Muži kat'!C29</f>
        <v>Zelený</v>
      </c>
      <c r="D34" s="68" t="str">
        <f>'Muži kat'!D29</f>
        <v>Jiří</v>
      </c>
      <c r="E34" s="69" t="str">
        <f>'Muži kat'!E29</f>
        <v>Třebíč</v>
      </c>
      <c r="F34" s="24">
        <f>'Muži kat'!F29</f>
        <v>1976</v>
      </c>
      <c r="G34" s="29">
        <f>'Muži kat'!G29</f>
        <v>3.4780092592592592E-2</v>
      </c>
      <c r="H34" s="30"/>
    </row>
    <row r="35" spans="1:8">
      <c r="A35" s="63">
        <v>33</v>
      </c>
      <c r="B35" s="24">
        <f>'Muži kat'!B38</f>
        <v>51</v>
      </c>
      <c r="C35" s="67" t="str">
        <f>'Muži kat'!C38</f>
        <v>Jindra</v>
      </c>
      <c r="D35" s="68" t="str">
        <f>'Muži kat'!D38</f>
        <v>Vítězslav</v>
      </c>
      <c r="E35" s="69" t="str">
        <f>'Muži kat'!E38</f>
        <v>Dačice</v>
      </c>
      <c r="F35" s="24">
        <f>'Muži kat'!F38</f>
        <v>1965</v>
      </c>
      <c r="G35" s="29">
        <f>'Muži kat'!G38</f>
        <v>3.6111111111111115E-2</v>
      </c>
      <c r="H35" s="30"/>
    </row>
    <row r="36" spans="1:8">
      <c r="A36" s="63">
        <v>34</v>
      </c>
      <c r="B36" s="24">
        <f>'Muži kat'!B30</f>
        <v>57</v>
      </c>
      <c r="C36" s="67" t="str">
        <f>'Muži kat'!C30</f>
        <v>Dvořák</v>
      </c>
      <c r="D36" s="68" t="str">
        <f>'Muži kat'!D30</f>
        <v>Rostislav</v>
      </c>
      <c r="E36" s="69" t="str">
        <f>'Muži kat'!E30</f>
        <v>Klacek ve Špicách</v>
      </c>
      <c r="F36" s="24">
        <f>'Muži kat'!F30</f>
        <v>1974</v>
      </c>
      <c r="G36" s="29">
        <f>'Muži kat'!G30</f>
        <v>3.6319444444444439E-2</v>
      </c>
      <c r="H36" s="30"/>
    </row>
    <row r="37" spans="1:8">
      <c r="A37" s="63">
        <v>35</v>
      </c>
      <c r="B37" s="24">
        <f>'Muži kat'!B44</f>
        <v>26</v>
      </c>
      <c r="C37" s="67" t="str">
        <f>'Muži kat'!C44</f>
        <v>Vacek</v>
      </c>
      <c r="D37" s="68" t="str">
        <f>'Muži kat'!D44</f>
        <v>Vladimír</v>
      </c>
      <c r="E37" s="69" t="str">
        <f>'Muži kat'!E44</f>
        <v>Poušov</v>
      </c>
      <c r="F37" s="24">
        <f>'Muži kat'!F44</f>
        <v>1951</v>
      </c>
      <c r="G37" s="29">
        <f>'Muži kat'!G44</f>
        <v>3.7268518518518513E-2</v>
      </c>
      <c r="H37" s="30"/>
    </row>
    <row r="38" spans="1:8">
      <c r="A38" s="63">
        <v>36</v>
      </c>
      <c r="B38" s="24">
        <f>'Muži kat'!B39</f>
        <v>9</v>
      </c>
      <c r="C38" s="67" t="str">
        <f>'Muži kat'!C39</f>
        <v>Halbrštat</v>
      </c>
      <c r="D38" s="68" t="str">
        <f>'Muži kat'!D39</f>
        <v>Petr</v>
      </c>
      <c r="E38" s="69" t="str">
        <f>'Muži kat'!E39</f>
        <v>Znojmo</v>
      </c>
      <c r="F38" s="24">
        <f>'Muži kat'!F39</f>
        <v>1967</v>
      </c>
      <c r="G38" s="29">
        <f>'Muži kat'!G39</f>
        <v>4.2187499999999996E-2</v>
      </c>
      <c r="H38" s="30"/>
    </row>
    <row r="39" spans="1:8" ht="15.75" thickBot="1">
      <c r="A39" s="70"/>
      <c r="B39" s="39"/>
      <c r="C39" s="71"/>
      <c r="D39" s="72"/>
      <c r="E39" s="73"/>
      <c r="F39" s="39"/>
      <c r="G39" s="43"/>
      <c r="H39" s="35"/>
    </row>
  </sheetData>
  <sortState ref="B3:G38">
    <sortCondition ref="G3:G38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G23" sqref="G23"/>
    </sheetView>
  </sheetViews>
  <sheetFormatPr defaultRowHeight="14.25"/>
  <cols>
    <col min="1" max="2" width="9.42578125" style="44" bestFit="1" customWidth="1"/>
    <col min="3" max="3" width="21.42578125" style="9" customWidth="1"/>
    <col min="4" max="4" width="15.85546875" style="9" customWidth="1"/>
    <col min="5" max="5" width="18.42578125" style="9" customWidth="1"/>
    <col min="6" max="6" width="9.42578125" style="9" bestFit="1" customWidth="1"/>
    <col min="7" max="7" width="14" style="45" customWidth="1"/>
    <col min="8" max="8" width="18.85546875" style="46" bestFit="1" customWidth="1"/>
    <col min="9" max="9" width="9.140625" style="9"/>
    <col min="10" max="12" width="9.140625" style="44"/>
    <col min="13" max="16384" width="9.140625" style="9"/>
  </cols>
  <sheetData>
    <row r="1" spans="1:12" ht="49.5" customHeight="1" thickBot="1">
      <c r="A1" s="1"/>
      <c r="B1" s="2" t="s">
        <v>16</v>
      </c>
      <c r="C1" s="3" t="s">
        <v>0</v>
      </c>
      <c r="D1" s="4"/>
      <c r="E1" s="5" t="s">
        <v>1</v>
      </c>
      <c r="F1" s="6" t="s">
        <v>3</v>
      </c>
      <c r="G1" s="7" t="s">
        <v>2</v>
      </c>
      <c r="H1" s="8" t="s">
        <v>4</v>
      </c>
      <c r="J1" s="44" t="s">
        <v>17</v>
      </c>
      <c r="L1" s="85">
        <v>2019</v>
      </c>
    </row>
    <row r="2" spans="1:12" ht="15.75" thickBot="1">
      <c r="A2" s="88" t="s">
        <v>33</v>
      </c>
      <c r="B2" s="10"/>
      <c r="C2" s="11" t="s">
        <v>13</v>
      </c>
      <c r="D2" s="12" t="s">
        <v>25</v>
      </c>
      <c r="E2" s="13"/>
      <c r="F2" s="14"/>
      <c r="G2" s="7"/>
      <c r="H2" s="8"/>
      <c r="J2" s="44">
        <f>L1-34</f>
        <v>1985</v>
      </c>
      <c r="K2" s="87">
        <f>L1-18</f>
        <v>2001</v>
      </c>
      <c r="L2" s="86" t="s">
        <v>18</v>
      </c>
    </row>
    <row r="3" spans="1:12" ht="15">
      <c r="A3" s="15">
        <v>1</v>
      </c>
      <c r="B3" s="16">
        <v>43</v>
      </c>
      <c r="C3" s="17" t="s">
        <v>119</v>
      </c>
      <c r="D3" s="18" t="s">
        <v>120</v>
      </c>
      <c r="E3" s="19" t="s">
        <v>118</v>
      </c>
      <c r="F3" s="20">
        <v>1996</v>
      </c>
      <c r="G3" s="21">
        <v>2.0347222222222221E-2</v>
      </c>
      <c r="H3" s="22">
        <f>(200-(G3*100/$G$3))*0.1</f>
        <v>10</v>
      </c>
      <c r="J3" s="44" t="str">
        <f>IF(AND(F3&gt;$J$2-1,F3&lt;$K$2+1),"OK","Chyba")</f>
        <v>OK</v>
      </c>
    </row>
    <row r="4" spans="1:12" ht="15">
      <c r="A4" s="23">
        <v>2</v>
      </c>
      <c r="B4" s="24">
        <v>28</v>
      </c>
      <c r="C4" s="25" t="s">
        <v>88</v>
      </c>
      <c r="D4" s="26" t="s">
        <v>89</v>
      </c>
      <c r="E4" s="27" t="s">
        <v>90</v>
      </c>
      <c r="F4" s="28">
        <v>1986</v>
      </c>
      <c r="G4" s="29">
        <v>2.0625000000000001E-2</v>
      </c>
      <c r="H4" s="30">
        <f t="shared" ref="H4:H9" si="0">(200-(G4*100/$G$3))*0.1</f>
        <v>9.8634812286689417</v>
      </c>
      <c r="J4" s="44" t="str">
        <f t="shared" ref="J4:J9" si="1">IF(AND(F4&gt;$J$2-1,F4&lt;$K$2+1),"OK","Chyba")</f>
        <v>OK</v>
      </c>
    </row>
    <row r="5" spans="1:12" ht="15">
      <c r="A5" s="23">
        <v>3</v>
      </c>
      <c r="B5" s="24">
        <v>13</v>
      </c>
      <c r="C5" s="25" t="s">
        <v>64</v>
      </c>
      <c r="D5" s="26" t="s">
        <v>30</v>
      </c>
      <c r="E5" s="27" t="s">
        <v>28</v>
      </c>
      <c r="F5" s="28">
        <v>1999</v>
      </c>
      <c r="G5" s="29">
        <v>2.1030092592592597E-2</v>
      </c>
      <c r="H5" s="30">
        <f t="shared" si="0"/>
        <v>9.6643913538111477</v>
      </c>
      <c r="J5" s="44" t="str">
        <f t="shared" si="1"/>
        <v>OK</v>
      </c>
    </row>
    <row r="6" spans="1:12" ht="15">
      <c r="A6" s="23">
        <v>4</v>
      </c>
      <c r="B6" s="24">
        <v>47</v>
      </c>
      <c r="C6" s="25" t="s">
        <v>125</v>
      </c>
      <c r="D6" s="26" t="s">
        <v>126</v>
      </c>
      <c r="E6" s="27" t="s">
        <v>49</v>
      </c>
      <c r="F6" s="28">
        <v>1987</v>
      </c>
      <c r="G6" s="29">
        <v>2.1226851851851854E-2</v>
      </c>
      <c r="H6" s="30">
        <f t="shared" si="0"/>
        <v>9.5676905574516464</v>
      </c>
      <c r="J6" s="44" t="str">
        <f t="shared" si="1"/>
        <v>OK</v>
      </c>
    </row>
    <row r="7" spans="1:12" ht="15">
      <c r="A7" s="23">
        <v>5</v>
      </c>
      <c r="B7" s="24">
        <v>37</v>
      </c>
      <c r="C7" s="31" t="s">
        <v>106</v>
      </c>
      <c r="D7" s="26" t="s">
        <v>107</v>
      </c>
      <c r="E7" s="27" t="s">
        <v>49</v>
      </c>
      <c r="F7" s="28">
        <v>1988</v>
      </c>
      <c r="G7" s="29">
        <v>2.2002314814814818E-2</v>
      </c>
      <c r="H7" s="30">
        <f t="shared" si="0"/>
        <v>9.1865756541524437</v>
      </c>
      <c r="J7" s="44" t="str">
        <f t="shared" si="1"/>
        <v>OK</v>
      </c>
    </row>
    <row r="8" spans="1:12" ht="15">
      <c r="A8" s="23">
        <v>6</v>
      </c>
      <c r="B8" s="24">
        <v>29</v>
      </c>
      <c r="C8" s="31" t="s">
        <v>91</v>
      </c>
      <c r="D8" s="26" t="s">
        <v>92</v>
      </c>
      <c r="E8" s="27" t="s">
        <v>93</v>
      </c>
      <c r="F8" s="28">
        <v>1993</v>
      </c>
      <c r="G8" s="29">
        <v>2.449074074074074E-2</v>
      </c>
      <c r="H8" s="30">
        <f t="shared" si="0"/>
        <v>7.9635949943117188</v>
      </c>
      <c r="J8" s="44" t="str">
        <f t="shared" si="1"/>
        <v>OK</v>
      </c>
    </row>
    <row r="9" spans="1:12" ht="15">
      <c r="A9" s="23">
        <v>7</v>
      </c>
      <c r="B9" s="24">
        <v>55</v>
      </c>
      <c r="C9" s="31" t="s">
        <v>144</v>
      </c>
      <c r="D9" s="26" t="s">
        <v>139</v>
      </c>
      <c r="E9" s="27" t="s">
        <v>145</v>
      </c>
      <c r="F9" s="28">
        <v>1986</v>
      </c>
      <c r="G9" s="29">
        <v>3.0833333333333334E-2</v>
      </c>
      <c r="H9" s="30">
        <f t="shared" si="0"/>
        <v>4.8464163822525599</v>
      </c>
      <c r="J9" s="44" t="str">
        <f t="shared" si="1"/>
        <v>OK</v>
      </c>
    </row>
    <row r="10" spans="1:12" ht="15.75" thickBot="1">
      <c r="A10" s="33"/>
      <c r="B10" s="24"/>
      <c r="C10" s="34"/>
      <c r="D10" s="26"/>
      <c r="E10" s="27"/>
      <c r="F10" s="28"/>
      <c r="G10" s="29"/>
      <c r="H10" s="35"/>
    </row>
    <row r="11" spans="1:12" ht="15.75" thickBot="1">
      <c r="A11" s="89" t="s">
        <v>33</v>
      </c>
      <c r="B11" s="10"/>
      <c r="C11" s="36" t="s">
        <v>14</v>
      </c>
      <c r="D11" s="12" t="s">
        <v>26</v>
      </c>
      <c r="E11" s="13"/>
      <c r="F11" s="14"/>
      <c r="G11" s="7"/>
      <c r="H11" s="8"/>
      <c r="J11" s="44">
        <f>L1-44</f>
        <v>1975</v>
      </c>
      <c r="K11" s="44">
        <f>L1-35</f>
        <v>1984</v>
      </c>
    </row>
    <row r="12" spans="1:12" ht="15">
      <c r="A12" s="15">
        <v>1</v>
      </c>
      <c r="B12" s="16">
        <v>60</v>
      </c>
      <c r="C12" s="17" t="s">
        <v>154</v>
      </c>
      <c r="D12" s="18" t="s">
        <v>155</v>
      </c>
      <c r="E12" s="19" t="s">
        <v>156</v>
      </c>
      <c r="F12" s="20">
        <v>1984</v>
      </c>
      <c r="G12" s="21">
        <v>2.0196759259259258E-2</v>
      </c>
      <c r="H12" s="22">
        <f>(200-(G12*100/$G$12))*0.1</f>
        <v>10.000000000000002</v>
      </c>
      <c r="J12" s="44" t="str">
        <f>IF(AND(F12&gt;$J$11-1,F12&lt;$K$11+1),"OK","Chyba")</f>
        <v>OK</v>
      </c>
    </row>
    <row r="13" spans="1:12" ht="15">
      <c r="A13" s="23">
        <v>2</v>
      </c>
      <c r="B13" s="24">
        <v>14</v>
      </c>
      <c r="C13" s="25" t="s">
        <v>58</v>
      </c>
      <c r="D13" s="26" t="s">
        <v>29</v>
      </c>
      <c r="E13" s="27" t="s">
        <v>59</v>
      </c>
      <c r="F13" s="28">
        <v>1975</v>
      </c>
      <c r="G13" s="29">
        <v>2.1863425925925925E-2</v>
      </c>
      <c r="H13" s="30">
        <f t="shared" ref="H13:H22" si="2">(200-(G13*100/$G$12))*0.1</f>
        <v>9.1747851002865328</v>
      </c>
      <c r="J13" s="44" t="str">
        <f t="shared" ref="J13:J22" si="3">IF(AND(F13&gt;$J$11-1,F13&lt;$K$11+1),"OK","Chyba")</f>
        <v>OK</v>
      </c>
    </row>
    <row r="14" spans="1:12" ht="15">
      <c r="A14" s="94">
        <v>3</v>
      </c>
      <c r="B14" s="95">
        <v>59</v>
      </c>
      <c r="C14" s="96" t="s">
        <v>152</v>
      </c>
      <c r="D14" s="97" t="s">
        <v>153</v>
      </c>
      <c r="E14" s="98" t="s">
        <v>151</v>
      </c>
      <c r="F14" s="99">
        <v>1974</v>
      </c>
      <c r="G14" s="100">
        <v>2.2326388888888885E-2</v>
      </c>
      <c r="H14" s="101">
        <f t="shared" si="2"/>
        <v>8.9455587392550164</v>
      </c>
      <c r="J14" s="44" t="str">
        <f t="shared" si="3"/>
        <v>Chyba</v>
      </c>
    </row>
    <row r="15" spans="1:12" ht="15">
      <c r="A15" s="23">
        <v>4</v>
      </c>
      <c r="B15" s="24">
        <v>53</v>
      </c>
      <c r="C15" s="25" t="s">
        <v>138</v>
      </c>
      <c r="D15" s="26" t="s">
        <v>139</v>
      </c>
      <c r="E15" s="27" t="s">
        <v>140</v>
      </c>
      <c r="F15" s="28">
        <v>1977</v>
      </c>
      <c r="G15" s="29">
        <v>2.297453703703704E-2</v>
      </c>
      <c r="H15" s="30">
        <f t="shared" si="2"/>
        <v>8.6246418338108857</v>
      </c>
      <c r="J15" s="44" t="str">
        <f t="shared" si="3"/>
        <v>OK</v>
      </c>
    </row>
    <row r="16" spans="1:12" ht="15">
      <c r="A16" s="23">
        <v>5</v>
      </c>
      <c r="B16" s="24">
        <v>56</v>
      </c>
      <c r="C16" s="31" t="s">
        <v>146</v>
      </c>
      <c r="D16" s="26" t="s">
        <v>147</v>
      </c>
      <c r="E16" s="27" t="s">
        <v>140</v>
      </c>
      <c r="F16" s="28">
        <v>1978</v>
      </c>
      <c r="G16" s="29">
        <v>2.390046296296296E-2</v>
      </c>
      <c r="H16" s="30">
        <f t="shared" si="2"/>
        <v>8.1661891117478529</v>
      </c>
      <c r="J16" s="44" t="str">
        <f t="shared" si="3"/>
        <v>OK</v>
      </c>
    </row>
    <row r="17" spans="1:11" ht="15">
      <c r="A17" s="94">
        <v>6</v>
      </c>
      <c r="B17" s="95">
        <v>15</v>
      </c>
      <c r="C17" s="102" t="s">
        <v>64</v>
      </c>
      <c r="D17" s="97" t="s">
        <v>65</v>
      </c>
      <c r="E17" s="98" t="s">
        <v>28</v>
      </c>
      <c r="F17" s="99">
        <v>1969</v>
      </c>
      <c r="G17" s="100">
        <v>2.4074074074074071E-2</v>
      </c>
      <c r="H17" s="101">
        <f t="shared" si="2"/>
        <v>8.0802292263610322</v>
      </c>
      <c r="J17" s="44" t="str">
        <f t="shared" si="3"/>
        <v>Chyba</v>
      </c>
    </row>
    <row r="18" spans="1:11" ht="15">
      <c r="A18" s="94">
        <v>7</v>
      </c>
      <c r="B18" s="95">
        <v>31</v>
      </c>
      <c r="C18" s="102" t="s">
        <v>91</v>
      </c>
      <c r="D18" s="97" t="s">
        <v>92</v>
      </c>
      <c r="E18" s="98" t="s">
        <v>95</v>
      </c>
      <c r="F18" s="99">
        <v>1970</v>
      </c>
      <c r="G18" s="100">
        <v>2.431712962962963E-2</v>
      </c>
      <c r="H18" s="101">
        <f t="shared" si="2"/>
        <v>7.9598853868194839</v>
      </c>
      <c r="J18" s="44" t="str">
        <f t="shared" si="3"/>
        <v>Chyba</v>
      </c>
    </row>
    <row r="19" spans="1:11" ht="15">
      <c r="A19" s="23">
        <v>8</v>
      </c>
      <c r="B19" s="24">
        <v>24</v>
      </c>
      <c r="C19" s="31" t="s">
        <v>82</v>
      </c>
      <c r="D19" s="26" t="s">
        <v>83</v>
      </c>
      <c r="E19" s="27" t="s">
        <v>49</v>
      </c>
      <c r="F19" s="28">
        <v>1976</v>
      </c>
      <c r="G19" s="29">
        <v>2.4594907407407409E-2</v>
      </c>
      <c r="H19" s="30">
        <f t="shared" si="2"/>
        <v>7.8223495702005721</v>
      </c>
      <c r="J19" s="44" t="str">
        <f t="shared" si="3"/>
        <v>OK</v>
      </c>
    </row>
    <row r="20" spans="1:11" ht="15">
      <c r="A20" s="23">
        <v>9</v>
      </c>
      <c r="B20" s="24">
        <v>17</v>
      </c>
      <c r="C20" s="31" t="s">
        <v>54</v>
      </c>
      <c r="D20" s="26" t="s">
        <v>55</v>
      </c>
      <c r="E20" s="27" t="s">
        <v>56</v>
      </c>
      <c r="F20" s="28">
        <v>1978</v>
      </c>
      <c r="G20" s="29">
        <v>2.5150462962962961E-2</v>
      </c>
      <c r="H20" s="30">
        <f t="shared" si="2"/>
        <v>7.5472779369627503</v>
      </c>
      <c r="J20" s="44" t="str">
        <f t="shared" si="3"/>
        <v>OK</v>
      </c>
    </row>
    <row r="21" spans="1:11" ht="15">
      <c r="A21" s="23">
        <v>10</v>
      </c>
      <c r="B21" s="24">
        <v>30</v>
      </c>
      <c r="C21" s="31" t="s">
        <v>94</v>
      </c>
      <c r="D21" s="26" t="s">
        <v>32</v>
      </c>
      <c r="E21" s="27" t="s">
        <v>51</v>
      </c>
      <c r="F21" s="28">
        <v>1983</v>
      </c>
      <c r="G21" s="29">
        <v>2.7152777777777779E-2</v>
      </c>
      <c r="H21" s="30">
        <f t="shared" si="2"/>
        <v>6.5558739255014302</v>
      </c>
      <c r="J21" s="44" t="str">
        <f t="shared" si="3"/>
        <v>OK</v>
      </c>
    </row>
    <row r="22" spans="1:11" ht="15">
      <c r="A22" s="23">
        <v>11</v>
      </c>
      <c r="B22" s="24">
        <v>54</v>
      </c>
      <c r="C22" s="31" t="s">
        <v>141</v>
      </c>
      <c r="D22" s="26" t="s">
        <v>142</v>
      </c>
      <c r="E22" s="27" t="s">
        <v>143</v>
      </c>
      <c r="F22" s="28">
        <v>1984</v>
      </c>
      <c r="G22" s="29">
        <v>3.0844907407407404E-2</v>
      </c>
      <c r="H22" s="30">
        <f t="shared" si="2"/>
        <v>4.7277936962750715</v>
      </c>
      <c r="J22" s="44" t="str">
        <f t="shared" si="3"/>
        <v>OK</v>
      </c>
    </row>
    <row r="23" spans="1:11" ht="15.75" thickBot="1">
      <c r="A23" s="33"/>
      <c r="B23" s="24"/>
      <c r="C23" s="34"/>
      <c r="D23" s="26"/>
      <c r="E23" s="27"/>
      <c r="F23" s="28"/>
      <c r="G23" s="29"/>
      <c r="H23" s="35"/>
    </row>
    <row r="24" spans="1:11" ht="15.75" thickBot="1">
      <c r="A24" s="89" t="s">
        <v>34</v>
      </c>
      <c r="B24" s="10"/>
      <c r="C24" s="36" t="s">
        <v>6</v>
      </c>
      <c r="D24" s="12" t="s">
        <v>24</v>
      </c>
      <c r="E24" s="13"/>
      <c r="F24" s="14"/>
      <c r="G24" s="7"/>
      <c r="H24" s="8"/>
      <c r="J24" s="44">
        <f>L1-17</f>
        <v>2002</v>
      </c>
      <c r="K24" s="44">
        <f>L1-16</f>
        <v>2003</v>
      </c>
    </row>
    <row r="25" spans="1:11" ht="15.75" thickBot="1">
      <c r="A25" s="33"/>
      <c r="B25" s="39"/>
      <c r="C25" s="34"/>
      <c r="D25" s="40"/>
      <c r="E25" s="41"/>
      <c r="F25" s="42"/>
      <c r="G25" s="43"/>
      <c r="H25" s="35"/>
    </row>
  </sheetData>
  <sortState ref="B3:G9">
    <sortCondition ref="G3:G9"/>
  </sortState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A17" sqref="A17"/>
    </sheetView>
  </sheetViews>
  <sheetFormatPr defaultRowHeight="15"/>
  <cols>
    <col min="1" max="1" width="9.42578125" style="9" bestFit="1" customWidth="1"/>
    <col min="2" max="2" width="9.42578125" style="44" bestFit="1" customWidth="1"/>
    <col min="3" max="3" width="21.42578125" style="74" customWidth="1"/>
    <col min="4" max="4" width="15.85546875" style="75" customWidth="1"/>
    <col min="5" max="5" width="18.42578125" style="75" customWidth="1"/>
    <col min="6" max="6" width="9.42578125" style="9" bestFit="1" customWidth="1"/>
    <col min="7" max="7" width="14" style="45" customWidth="1"/>
    <col min="8" max="8" width="18.85546875" style="46" bestFit="1" customWidth="1"/>
    <col min="9" max="16384" width="9.140625" style="9"/>
  </cols>
  <sheetData>
    <row r="1" spans="1:8" ht="49.5" customHeight="1" thickBot="1">
      <c r="A1" s="1"/>
      <c r="B1" s="14" t="s">
        <v>16</v>
      </c>
      <c r="C1" s="76" t="s">
        <v>0</v>
      </c>
      <c r="D1" s="77"/>
      <c r="E1" s="55" t="s">
        <v>1</v>
      </c>
      <c r="F1" s="6" t="s">
        <v>3</v>
      </c>
      <c r="G1" s="7" t="s">
        <v>2</v>
      </c>
      <c r="H1" s="8" t="s">
        <v>4</v>
      </c>
    </row>
    <row r="2" spans="1:8" ht="15.75" thickBot="1">
      <c r="A2" s="88" t="s">
        <v>33</v>
      </c>
      <c r="B2" s="10"/>
      <c r="C2" s="36" t="s">
        <v>15</v>
      </c>
      <c r="D2" s="78"/>
      <c r="E2" s="79"/>
      <c r="F2" s="2"/>
      <c r="G2" s="7"/>
      <c r="H2" s="8"/>
    </row>
    <row r="3" spans="1:8">
      <c r="A3" s="15">
        <v>1</v>
      </c>
      <c r="B3" s="16">
        <f>'Ženy kat'!B12</f>
        <v>60</v>
      </c>
      <c r="C3" s="80" t="str">
        <f>'Ženy kat'!C12</f>
        <v>Vrbová-Komárková</v>
      </c>
      <c r="D3" s="81" t="str">
        <f>'Ženy kat'!D12</f>
        <v>Jana</v>
      </c>
      <c r="E3" s="81" t="str">
        <f>'Ženy kat'!E12</f>
        <v>Sokol Studenec</v>
      </c>
      <c r="F3" s="16">
        <f>'Ženy kat'!F12</f>
        <v>1984</v>
      </c>
      <c r="G3" s="38">
        <f>'Ženy kat'!G12</f>
        <v>2.0196759259259258E-2</v>
      </c>
      <c r="H3" s="22">
        <f t="shared" ref="H3:H17" si="0">(200-(G3*100/$G$3))*0.1</f>
        <v>10.000000000000002</v>
      </c>
    </row>
    <row r="4" spans="1:8">
      <c r="A4" s="23">
        <v>2</v>
      </c>
      <c r="B4" s="16">
        <f>'Ženy kat'!B3</f>
        <v>43</v>
      </c>
      <c r="C4" s="80" t="str">
        <f>'Ženy kat'!C3</f>
        <v>Kuchařová</v>
      </c>
      <c r="D4" s="81" t="str">
        <f>'Ženy kat'!D3</f>
        <v>Simona</v>
      </c>
      <c r="E4" s="81" t="str">
        <f>'Ženy kat'!E3</f>
        <v>TJ Znojmo</v>
      </c>
      <c r="F4" s="16">
        <f>'Ženy kat'!F3</f>
        <v>1996</v>
      </c>
      <c r="G4" s="38">
        <f>'Ženy kat'!G3</f>
        <v>2.0347222222222221E-2</v>
      </c>
      <c r="H4" s="30">
        <f t="shared" si="0"/>
        <v>9.9255014326647562</v>
      </c>
    </row>
    <row r="5" spans="1:8">
      <c r="A5" s="23">
        <v>3</v>
      </c>
      <c r="B5" s="16">
        <f>'Ženy kat'!B4</f>
        <v>28</v>
      </c>
      <c r="C5" s="80" t="str">
        <f>'Ženy kat'!C4</f>
        <v>Krčálová</v>
      </c>
      <c r="D5" s="81" t="str">
        <f>'Ženy kat'!D4</f>
        <v>Blanka</v>
      </c>
      <c r="E5" s="81" t="str">
        <f>'Ženy kat'!E4</f>
        <v>Kralice</v>
      </c>
      <c r="F5" s="16">
        <f>'Ženy kat'!F4</f>
        <v>1986</v>
      </c>
      <c r="G5" s="38">
        <f>'Ženy kat'!G4</f>
        <v>2.0625000000000001E-2</v>
      </c>
      <c r="H5" s="30">
        <f t="shared" si="0"/>
        <v>9.7879656160458453</v>
      </c>
    </row>
    <row r="6" spans="1:8">
      <c r="A6" s="23">
        <v>4</v>
      </c>
      <c r="B6" s="16">
        <f>'Ženy kat'!B5</f>
        <v>13</v>
      </c>
      <c r="C6" s="80" t="str">
        <f>'Ženy kat'!C5</f>
        <v>Březnová</v>
      </c>
      <c r="D6" s="81" t="str">
        <f>'Ženy kat'!D5</f>
        <v>Radka</v>
      </c>
      <c r="E6" s="81" t="str">
        <f>'Ženy kat'!E5</f>
        <v>TJ Spartak Třebíč</v>
      </c>
      <c r="F6" s="16">
        <f>'Ženy kat'!F5</f>
        <v>1999</v>
      </c>
      <c r="G6" s="38">
        <f>'Ženy kat'!G5</f>
        <v>2.1030092592592597E-2</v>
      </c>
      <c r="H6" s="30">
        <f t="shared" si="0"/>
        <v>9.5873925501432655</v>
      </c>
    </row>
    <row r="7" spans="1:8">
      <c r="A7" s="23">
        <v>5</v>
      </c>
      <c r="B7" s="16">
        <f>'Ženy kat'!B6</f>
        <v>47</v>
      </c>
      <c r="C7" s="80" t="str">
        <f>'Ženy kat'!C6</f>
        <v>Lesslová</v>
      </c>
      <c r="D7" s="81" t="str">
        <f>'Ženy kat'!D6</f>
        <v>Denisa</v>
      </c>
      <c r="E7" s="81" t="str">
        <f>'Ženy kat'!E6</f>
        <v>Atletic Třebíč</v>
      </c>
      <c r="F7" s="16">
        <f>'Ženy kat'!F6</f>
        <v>1987</v>
      </c>
      <c r="G7" s="38">
        <f>'Ženy kat'!G6</f>
        <v>2.1226851851851854E-2</v>
      </c>
      <c r="H7" s="30">
        <f t="shared" si="0"/>
        <v>9.4899713467048681</v>
      </c>
    </row>
    <row r="8" spans="1:8">
      <c r="A8" s="23">
        <v>6</v>
      </c>
      <c r="B8" s="16">
        <f>'Ženy kat'!B13</f>
        <v>14</v>
      </c>
      <c r="C8" s="80" t="str">
        <f>'Ženy kat'!C13</f>
        <v>Novotná</v>
      </c>
      <c r="D8" s="81" t="str">
        <f>'Ženy kat'!D13</f>
        <v>Lucie</v>
      </c>
      <c r="E8" s="81" t="str">
        <f>'Ženy kat'!E13</f>
        <v>Veverské Knínice</v>
      </c>
      <c r="F8" s="16">
        <f>'Ženy kat'!F13</f>
        <v>1975</v>
      </c>
      <c r="G8" s="38">
        <f>'Ženy kat'!G13</f>
        <v>2.1863425925925925E-2</v>
      </c>
      <c r="H8" s="30">
        <f t="shared" si="0"/>
        <v>9.1747851002865328</v>
      </c>
    </row>
    <row r="9" spans="1:8">
      <c r="A9" s="23">
        <v>7</v>
      </c>
      <c r="B9" s="16">
        <f>'Ženy kat'!B7</f>
        <v>37</v>
      </c>
      <c r="C9" s="80" t="str">
        <f>'Ženy kat'!C7</f>
        <v>Havlíková</v>
      </c>
      <c r="D9" s="81" t="str">
        <f>'Ženy kat'!D7</f>
        <v>Ifka</v>
      </c>
      <c r="E9" s="81" t="str">
        <f>'Ženy kat'!E7</f>
        <v>Atletic Třebíč</v>
      </c>
      <c r="F9" s="16">
        <f>'Ženy kat'!F7</f>
        <v>1988</v>
      </c>
      <c r="G9" s="38">
        <f>'Ženy kat'!G7</f>
        <v>2.2002314814814818E-2</v>
      </c>
      <c r="H9" s="30">
        <f t="shared" si="0"/>
        <v>9.1060171919770756</v>
      </c>
    </row>
    <row r="10" spans="1:8">
      <c r="A10" s="23">
        <v>8</v>
      </c>
      <c r="B10" s="24">
        <f>'Ženy kat'!B14</f>
        <v>59</v>
      </c>
      <c r="C10" s="82" t="str">
        <f>'Ženy kat'!C14</f>
        <v>Jičínská</v>
      </c>
      <c r="D10" s="83" t="str">
        <f>'Ženy kat'!D14</f>
        <v>Lenka</v>
      </c>
      <c r="E10" s="83" t="str">
        <f>'Ženy kat'!E14</f>
        <v>Orel Mor. Budějovice</v>
      </c>
      <c r="F10" s="24">
        <f>'Ženy kat'!F14</f>
        <v>1974</v>
      </c>
      <c r="G10" s="29">
        <f>'Ženy kat'!G14</f>
        <v>2.2326388888888885E-2</v>
      </c>
      <c r="H10" s="30">
        <f t="shared" si="0"/>
        <v>8.9455587392550164</v>
      </c>
    </row>
    <row r="11" spans="1:8">
      <c r="A11" s="23">
        <v>9</v>
      </c>
      <c r="B11" s="24">
        <f>'Ženy kat'!B15</f>
        <v>53</v>
      </c>
      <c r="C11" s="82" t="str">
        <f>'Ženy kat'!C15</f>
        <v>Vomelová</v>
      </c>
      <c r="D11" s="83" t="str">
        <f>'Ženy kat'!D15</f>
        <v>Eva</v>
      </c>
      <c r="E11" s="83" t="str">
        <f>'Ženy kat'!E15</f>
        <v>Kopce Třebíč</v>
      </c>
      <c r="F11" s="24">
        <f>'Ženy kat'!F15</f>
        <v>1977</v>
      </c>
      <c r="G11" s="29">
        <f>'Ženy kat'!G15</f>
        <v>2.297453703703704E-2</v>
      </c>
      <c r="H11" s="30">
        <f t="shared" si="0"/>
        <v>8.6246418338108857</v>
      </c>
    </row>
    <row r="12" spans="1:8">
      <c r="A12" s="23">
        <v>10</v>
      </c>
      <c r="B12" s="24">
        <f>'Ženy kat'!B16</f>
        <v>56</v>
      </c>
      <c r="C12" s="82" t="str">
        <f>'Ženy kat'!C16</f>
        <v>Dvořáková</v>
      </c>
      <c r="D12" s="83" t="str">
        <f>'Ženy kat'!D16</f>
        <v>Šárka</v>
      </c>
      <c r="E12" s="83" t="str">
        <f>'Ženy kat'!E16</f>
        <v>Kopce Třebíč</v>
      </c>
      <c r="F12" s="24">
        <f>'Ženy kat'!F16</f>
        <v>1978</v>
      </c>
      <c r="G12" s="29">
        <f>'Ženy kat'!G16</f>
        <v>2.390046296296296E-2</v>
      </c>
      <c r="H12" s="30">
        <f t="shared" si="0"/>
        <v>8.1661891117478529</v>
      </c>
    </row>
    <row r="13" spans="1:8">
      <c r="A13" s="23">
        <v>11</v>
      </c>
      <c r="B13" s="24">
        <f>'Ženy kat'!B17</f>
        <v>15</v>
      </c>
      <c r="C13" s="82" t="str">
        <f>'Ženy kat'!C17</f>
        <v>Březnová</v>
      </c>
      <c r="D13" s="83" t="str">
        <f>'Ženy kat'!D17</f>
        <v>Ivana</v>
      </c>
      <c r="E13" s="83" t="str">
        <f>'Ženy kat'!E17</f>
        <v>TJ Spartak Třebíč</v>
      </c>
      <c r="F13" s="24">
        <f>'Ženy kat'!F17</f>
        <v>1969</v>
      </c>
      <c r="G13" s="29">
        <f>'Ženy kat'!G17</f>
        <v>2.4074074074074071E-2</v>
      </c>
      <c r="H13" s="30">
        <f t="shared" si="0"/>
        <v>8.0802292263610322</v>
      </c>
    </row>
    <row r="14" spans="1:8">
      <c r="A14" s="23">
        <v>12</v>
      </c>
      <c r="B14" s="24">
        <f>'Ženy kat'!B18</f>
        <v>31</v>
      </c>
      <c r="C14" s="82" t="str">
        <f>'Ženy kat'!C18</f>
        <v>Bulínová</v>
      </c>
      <c r="D14" s="83" t="str">
        <f>'Ženy kat'!D18</f>
        <v>Jitka</v>
      </c>
      <c r="E14" s="83" t="str">
        <f>'Ženy kat'!E18</f>
        <v>Sokol Plaveč</v>
      </c>
      <c r="F14" s="24">
        <f>'Ženy kat'!F18</f>
        <v>1970</v>
      </c>
      <c r="G14" s="29">
        <f>'Ženy kat'!G18</f>
        <v>2.431712962962963E-2</v>
      </c>
      <c r="H14" s="30">
        <f t="shared" si="0"/>
        <v>7.9598853868194839</v>
      </c>
    </row>
    <row r="15" spans="1:8">
      <c r="A15" s="23">
        <v>13</v>
      </c>
      <c r="B15" s="24">
        <f>'Ženy kat'!B8</f>
        <v>29</v>
      </c>
      <c r="C15" s="82" t="str">
        <f>'Ženy kat'!C8</f>
        <v>Bulínová</v>
      </c>
      <c r="D15" s="83" t="str">
        <f>'Ženy kat'!D8</f>
        <v>Jitka</v>
      </c>
      <c r="E15" s="83" t="str">
        <f>'Ženy kat'!E8</f>
        <v>Turtles Znojmo</v>
      </c>
      <c r="F15" s="24">
        <f>'Ženy kat'!F8</f>
        <v>1993</v>
      </c>
      <c r="G15" s="29">
        <f>'Ženy kat'!G8</f>
        <v>2.449074074074074E-2</v>
      </c>
      <c r="H15" s="30">
        <f t="shared" si="0"/>
        <v>7.873925501432665</v>
      </c>
    </row>
    <row r="16" spans="1:8">
      <c r="A16" s="23">
        <v>14</v>
      </c>
      <c r="B16" s="24">
        <f>'Ženy kat'!B19</f>
        <v>24</v>
      </c>
      <c r="C16" s="82" t="str">
        <f>'Ženy kat'!C19</f>
        <v>Zelená</v>
      </c>
      <c r="D16" s="83" t="str">
        <f>'Ženy kat'!D19</f>
        <v>Irena</v>
      </c>
      <c r="E16" s="83" t="str">
        <f>'Ženy kat'!E19</f>
        <v>Atletic Třebíč</v>
      </c>
      <c r="F16" s="24">
        <f>'Ženy kat'!F19</f>
        <v>1976</v>
      </c>
      <c r="G16" s="29">
        <f>'Ženy kat'!G19</f>
        <v>2.4594907407407409E-2</v>
      </c>
      <c r="H16" s="30">
        <f t="shared" si="0"/>
        <v>7.8223495702005721</v>
      </c>
    </row>
    <row r="17" spans="1:8" ht="15.75" thickBot="1">
      <c r="A17" s="42">
        <v>15</v>
      </c>
      <c r="B17" s="24">
        <f>'Ženy kat'!B20</f>
        <v>17</v>
      </c>
      <c r="C17" s="82" t="str">
        <f>'Ženy kat'!C20</f>
        <v>Peitz</v>
      </c>
      <c r="D17" s="83" t="str">
        <f>'Ženy kat'!D20</f>
        <v>Slávka</v>
      </c>
      <c r="E17" s="83" t="str">
        <f>'Ženy kat'!E20</f>
        <v>Jílové u Prahy</v>
      </c>
      <c r="F17" s="24">
        <f>'Ženy kat'!F20</f>
        <v>1978</v>
      </c>
      <c r="G17" s="29">
        <f>'Ženy kat'!G20</f>
        <v>2.5150462962962961E-2</v>
      </c>
      <c r="H17" s="30">
        <f t="shared" si="0"/>
        <v>7.5472779369627503</v>
      </c>
    </row>
    <row r="18" spans="1:8">
      <c r="A18" s="51">
        <v>16</v>
      </c>
      <c r="B18" s="24">
        <f>'Ženy kat'!B21</f>
        <v>30</v>
      </c>
      <c r="C18" s="82" t="str">
        <f>'Ženy kat'!C21</f>
        <v>Růžičková</v>
      </c>
      <c r="D18" s="83" t="str">
        <f>'Ženy kat'!D21</f>
        <v>Zuzana</v>
      </c>
      <c r="E18" s="83" t="str">
        <f>'Ženy kat'!E21</f>
        <v>Znojmo</v>
      </c>
      <c r="F18" s="24">
        <f>'Ženy kat'!F21</f>
        <v>1983</v>
      </c>
      <c r="G18" s="29">
        <f>'Ženy kat'!G21</f>
        <v>2.7152777777777779E-2</v>
      </c>
      <c r="H18" s="91"/>
    </row>
    <row r="19" spans="1:8">
      <c r="A19" s="23">
        <v>17</v>
      </c>
      <c r="B19" s="24">
        <f>'Ženy kat'!B9</f>
        <v>55</v>
      </c>
      <c r="C19" s="82" t="str">
        <f>'Ženy kat'!C9</f>
        <v>Hanáková</v>
      </c>
      <c r="D19" s="83" t="str">
        <f>'Ženy kat'!D9</f>
        <v>Eva</v>
      </c>
      <c r="E19" s="83" t="str">
        <f>'Ženy kat'!E9</f>
        <v>Střítež nad Bečvou</v>
      </c>
      <c r="F19" s="24">
        <f>'Ženy kat'!F9</f>
        <v>1986</v>
      </c>
      <c r="G19" s="29">
        <f>'Ženy kat'!G9</f>
        <v>3.0833333333333334E-2</v>
      </c>
      <c r="H19" s="30"/>
    </row>
    <row r="20" spans="1:8">
      <c r="A20" s="23">
        <v>18</v>
      </c>
      <c r="B20" s="24">
        <f>'Ženy kat'!B22</f>
        <v>54</v>
      </c>
      <c r="C20" s="82" t="str">
        <f>'Ženy kat'!C22</f>
        <v>Dobešová</v>
      </c>
      <c r="D20" s="83" t="str">
        <f>'Ženy kat'!D22</f>
        <v>Ivona</v>
      </c>
      <c r="E20" s="83" t="str">
        <f>'Ženy kat'!E22</f>
        <v>Výčapy</v>
      </c>
      <c r="F20" s="24">
        <f>'Ženy kat'!F22</f>
        <v>1984</v>
      </c>
      <c r="G20" s="29">
        <f>'Ženy kat'!G22</f>
        <v>3.0844907407407404E-2</v>
      </c>
      <c r="H20" s="30"/>
    </row>
    <row r="21" spans="1:8" ht="15.75" thickBot="1">
      <c r="A21" s="33"/>
      <c r="B21" s="39"/>
      <c r="C21" s="34"/>
      <c r="D21" s="84"/>
      <c r="E21" s="41"/>
      <c r="F21" s="42"/>
      <c r="G21" s="43"/>
      <c r="H21" s="35"/>
    </row>
  </sheetData>
  <sortState ref="B3:G20">
    <sortCondition ref="G3:G20"/>
  </sortState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Muži kat</vt:lpstr>
      <vt:lpstr>Muži abs</vt:lpstr>
      <vt:lpstr>Ženy kat</vt:lpstr>
      <vt:lpstr>Ženy abs</vt:lpstr>
    </vt:vector>
  </TitlesOfParts>
  <Company>ČEZ ICT Services, a. 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Jordán Josef</dc:creator>
  <cp:lastModifiedBy>spravce</cp:lastModifiedBy>
  <cp:lastPrinted>2019-09-28T10:42:35Z</cp:lastPrinted>
  <dcterms:created xsi:type="dcterms:W3CDTF">2015-03-04T17:32:55Z</dcterms:created>
  <dcterms:modified xsi:type="dcterms:W3CDTF">2019-09-28T18:55:37Z</dcterms:modified>
</cp:coreProperties>
</file>